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,03,2025\"/>
    </mc:Choice>
  </mc:AlternateContent>
  <bookViews>
    <workbookView xWindow="0" yWindow="0" windowWidth="13980" windowHeight="7245" firstSheet="7" activeTab="12"/>
  </bookViews>
  <sheets>
    <sheet name="СЖМ" sheetId="1" r:id="rId1"/>
    <sheet name="укріплення нігтів Natural" sheetId="13" r:id="rId2"/>
    <sheet name="КомбіМан" sheetId="7" r:id="rId3"/>
    <sheet name="СЧМ" sheetId="2" r:id="rId4"/>
    <sheet name="АппМан" sheetId="6" r:id="rId5"/>
    <sheet name="СПГЛ" sheetId="10" r:id="rId6"/>
    <sheet name="МоднСалМод" sheetId="12" r:id="rId7"/>
    <sheet name="стемпінг" sheetId="17" r:id="rId8"/>
    <sheet name="Soak-off" sheetId="8" r:id="rId9"/>
    <sheet name="Креат чол" sheetId="14" r:id="rId10"/>
    <sheet name="ОМС" sheetId="16" r:id="rId11"/>
    <sheet name="СМФ" sheetId="4" r:id="rId12"/>
    <sheet name="подіум дизайн" sheetId="15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4" l="1"/>
  <c r="G11" i="4"/>
  <c r="G9" i="4"/>
  <c r="G7" i="4"/>
  <c r="H10" i="15"/>
  <c r="H8" i="15"/>
  <c r="P9" i="10"/>
  <c r="R9" i="8"/>
  <c r="R10" i="8"/>
  <c r="R11" i="8"/>
  <c r="R13" i="8"/>
  <c r="R14" i="8"/>
  <c r="R15" i="8"/>
  <c r="R16" i="8"/>
  <c r="R17" i="8"/>
  <c r="R18" i="8"/>
  <c r="R19" i="8"/>
  <c r="R21" i="8"/>
  <c r="R22" i="8"/>
  <c r="R23" i="8"/>
  <c r="R24" i="8"/>
  <c r="R25" i="8"/>
  <c r="R26" i="8"/>
  <c r="R8" i="8"/>
  <c r="H8" i="16"/>
  <c r="H9" i="14"/>
  <c r="H8" i="14"/>
  <c r="I10" i="12"/>
  <c r="I11" i="12"/>
  <c r="I12" i="12"/>
  <c r="I13" i="12"/>
  <c r="I14" i="12"/>
  <c r="I8" i="12"/>
  <c r="H8" i="17"/>
  <c r="N10" i="7"/>
  <c r="N11" i="7"/>
  <c r="N12" i="7"/>
  <c r="N13" i="7"/>
  <c r="N14" i="7"/>
  <c r="N16" i="7"/>
  <c r="N17" i="7"/>
  <c r="N18" i="7"/>
  <c r="N19" i="7"/>
  <c r="N20" i="7"/>
  <c r="N21" i="7"/>
  <c r="N22" i="7"/>
  <c r="N23" i="7"/>
  <c r="N24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9" i="7"/>
  <c r="G25" i="13"/>
  <c r="G24" i="13"/>
  <c r="G23" i="13"/>
  <c r="G22" i="13"/>
  <c r="G21" i="13"/>
  <c r="G20" i="13"/>
  <c r="G19" i="13"/>
  <c r="G17" i="13"/>
  <c r="G16" i="13"/>
  <c r="G15" i="13"/>
  <c r="G14" i="13"/>
  <c r="G13" i="13"/>
  <c r="G12" i="13"/>
  <c r="G11" i="13"/>
  <c r="G10" i="13"/>
  <c r="G9" i="13"/>
  <c r="T10" i="13"/>
  <c r="T11" i="13"/>
  <c r="T12" i="13"/>
  <c r="T13" i="13"/>
  <c r="T14" i="13"/>
  <c r="T15" i="13"/>
  <c r="T16" i="13"/>
  <c r="T17" i="13"/>
  <c r="T19" i="13"/>
  <c r="T20" i="13"/>
  <c r="T21" i="13"/>
  <c r="T22" i="13"/>
  <c r="T23" i="13"/>
  <c r="T24" i="13"/>
  <c r="T25" i="13"/>
  <c r="T9" i="13"/>
  <c r="T5" i="13"/>
  <c r="J24" i="13"/>
  <c r="J25" i="13"/>
  <c r="J23" i="13"/>
  <c r="J22" i="13"/>
  <c r="J21" i="13"/>
  <c r="J20" i="13"/>
  <c r="J19" i="13"/>
  <c r="H25" i="13"/>
  <c r="H24" i="13"/>
  <c r="H23" i="13"/>
  <c r="H22" i="13"/>
  <c r="H21" i="13"/>
  <c r="H20" i="13"/>
  <c r="H19" i="13"/>
  <c r="J17" i="13"/>
  <c r="J16" i="13"/>
  <c r="J15" i="13"/>
  <c r="J14" i="13"/>
  <c r="J13" i="13"/>
  <c r="J12" i="13"/>
  <c r="J11" i="13"/>
  <c r="J10" i="13"/>
  <c r="J9" i="13"/>
  <c r="H17" i="13"/>
  <c r="H16" i="13"/>
  <c r="H15" i="13"/>
  <c r="H14" i="13"/>
  <c r="H13" i="13"/>
  <c r="H12" i="13"/>
  <c r="H11" i="13"/>
  <c r="H10" i="13"/>
  <c r="H9" i="13"/>
  <c r="O10" i="2"/>
  <c r="O11" i="2"/>
  <c r="O12" i="2"/>
  <c r="O13" i="2"/>
  <c r="O14" i="2"/>
  <c r="O16" i="2"/>
  <c r="O17" i="2"/>
  <c r="O18" i="2"/>
  <c r="O20" i="2"/>
  <c r="O21" i="2"/>
  <c r="O22" i="2"/>
  <c r="O9" i="2"/>
  <c r="P9" i="6"/>
  <c r="P11" i="6"/>
  <c r="P12" i="6"/>
  <c r="P13" i="6"/>
  <c r="P14" i="6"/>
  <c r="P8" i="6"/>
  <c r="P21" i="10"/>
  <c r="P38" i="10"/>
  <c r="P29" i="10"/>
  <c r="P28" i="10"/>
  <c r="P27" i="10"/>
  <c r="P26" i="10"/>
  <c r="P25" i="10"/>
  <c r="P24" i="10"/>
  <c r="P34" i="10"/>
  <c r="P33" i="10"/>
  <c r="Q13" i="1"/>
  <c r="Q14" i="1"/>
  <c r="Q16" i="1"/>
  <c r="Q17" i="1"/>
  <c r="Q18" i="1"/>
  <c r="Q20" i="1"/>
  <c r="Q21" i="1"/>
  <c r="Q22" i="1"/>
  <c r="Q12" i="1"/>
  <c r="R6" i="8" l="1"/>
  <c r="S5" i="4"/>
  <c r="N7" i="7"/>
  <c r="Q8" i="1"/>
  <c r="P6" i="6"/>
  <c r="P7" i="10"/>
  <c r="O7" i="2"/>
  <c r="S11" i="4" l="1"/>
  <c r="S9" i="4"/>
  <c r="P20" i="10"/>
  <c r="P19" i="10"/>
  <c r="P18" i="10"/>
  <c r="P17" i="10"/>
  <c r="P16" i="10"/>
  <c r="P15" i="10"/>
  <c r="P14" i="10"/>
  <c r="P13" i="10"/>
  <c r="P12" i="10"/>
  <c r="P11" i="10"/>
  <c r="P10" i="10"/>
  <c r="P30" i="10"/>
  <c r="P23" i="10"/>
  <c r="P37" i="10"/>
  <c r="P36" i="10"/>
  <c r="P35" i="10"/>
  <c r="P32" i="10"/>
</calcChain>
</file>

<file path=xl/comments1.xml><?xml version="1.0" encoding="utf-8"?>
<comments xmlns="http://schemas.openxmlformats.org/spreadsheetml/2006/main">
  <authors>
    <author>User</author>
  </authors>
  <commentList>
    <comment ref="Q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<sst xmlns="http://schemas.openxmlformats.org/spreadsheetml/2006/main" count="418" uniqueCount="159">
  <si>
    <t>Загальне враження</t>
  </si>
  <si>
    <t>Форма</t>
  </si>
  <si>
    <t>Довжина</t>
  </si>
  <si>
    <t>Техніка</t>
  </si>
  <si>
    <t>Штраф</t>
  </si>
  <si>
    <t xml:space="preserve">Разом </t>
  </si>
  <si>
    <t xml:space="preserve">Зліва </t>
  </si>
  <si>
    <t>Справа</t>
  </si>
  <si>
    <t>Задній валик</t>
  </si>
  <si>
    <t>Рожевий</t>
  </si>
  <si>
    <t>Суддя</t>
  </si>
  <si>
    <t>Номер</t>
  </si>
  <si>
    <t>довжина</t>
  </si>
  <si>
    <t>Поліровка</t>
  </si>
  <si>
    <t xml:space="preserve">Форма         </t>
  </si>
  <si>
    <t>Апекс</t>
  </si>
  <si>
    <t>Лінія посмішки</t>
  </si>
  <si>
    <t>Техніка, контроль матеріалу</t>
  </si>
  <si>
    <t>Поверхня</t>
  </si>
  <si>
    <t>Штрафні бали</t>
  </si>
  <si>
    <t xml:space="preserve">Поперечна акра нігтя </t>
  </si>
  <si>
    <t>Торець нігтя</t>
  </si>
  <si>
    <t>Лівий</t>
  </si>
  <si>
    <t>Правий</t>
  </si>
  <si>
    <t>Кривизна</t>
  </si>
  <si>
    <t>Симетричність</t>
  </si>
  <si>
    <t>щільність</t>
  </si>
  <si>
    <t>Зона кутикули</t>
  </si>
  <si>
    <t>Торець</t>
  </si>
  <si>
    <t>Область кутикули</t>
  </si>
  <si>
    <t>с+ю</t>
  </si>
  <si>
    <t>м+п</t>
  </si>
  <si>
    <t>місце</t>
  </si>
  <si>
    <t>профі</t>
  </si>
  <si>
    <t xml:space="preserve">Номінація салонний жіночий манікюр   </t>
  </si>
  <si>
    <t>студенти</t>
  </si>
  <si>
    <t>Місце</t>
  </si>
  <si>
    <t xml:space="preserve">Поздовжня арка нігтя </t>
  </si>
  <si>
    <t xml:space="preserve">Бічні сторони    </t>
  </si>
  <si>
    <t>юніори</t>
  </si>
  <si>
    <t>Лінія посмішки Чіткість</t>
  </si>
  <si>
    <t>Лінія посмішки Симетричність</t>
  </si>
  <si>
    <t>Лінія посмішки Глибина</t>
  </si>
  <si>
    <t>Разом</t>
  </si>
  <si>
    <t>майстри</t>
  </si>
  <si>
    <t>студент</t>
  </si>
  <si>
    <t>Техніка обробка шкіри навколо нігтів)</t>
  </si>
  <si>
    <t xml:space="preserve">Задній </t>
  </si>
  <si>
    <t>Створення продольного вигину нігтя (вид збоку)</t>
  </si>
  <si>
    <t>Поперечна арка (вид спереду)</t>
  </si>
  <si>
    <t>Покриття нігтів "Французький манікюр"</t>
  </si>
  <si>
    <t>Відблиск</t>
  </si>
  <si>
    <t>Всього</t>
  </si>
  <si>
    <t>Білий</t>
  </si>
  <si>
    <t xml:space="preserve"> Лінія посмішки</t>
  </si>
  <si>
    <t>студ+юн</t>
  </si>
  <si>
    <t>Френч покриття</t>
  </si>
  <si>
    <t>Покриття кольоровим гелем-лаком</t>
  </si>
  <si>
    <t>Щільність</t>
  </si>
  <si>
    <t>25-30</t>
  </si>
  <si>
    <t>майстри+профі</t>
  </si>
  <si>
    <t>лінія кутікули</t>
  </si>
  <si>
    <t>Номінація Укріплення нігтів- ефект Natural</t>
  </si>
  <si>
    <t>юніори +студенти</t>
  </si>
  <si>
    <t>профі+ майстри</t>
  </si>
  <si>
    <t>5+5</t>
  </si>
  <si>
    <t>Ступінь складності</t>
  </si>
  <si>
    <t>Ліворуч</t>
  </si>
  <si>
    <t>Праворуч</t>
  </si>
  <si>
    <t>По центру</t>
  </si>
  <si>
    <t>майстер</t>
  </si>
  <si>
    <t>Судді</t>
  </si>
  <si>
    <t>Складністьроботи з кутікулою</t>
  </si>
  <si>
    <t xml:space="preserve">                                               Номінація     Салонний чоловічий манікюр </t>
  </si>
  <si>
    <t xml:space="preserve">Номінація Салонне покриття нігтів гелями-лаками </t>
  </si>
  <si>
    <t>Бали</t>
  </si>
  <si>
    <t>зліва</t>
  </si>
  <si>
    <t>справа</t>
  </si>
  <si>
    <t>задній валік</t>
  </si>
  <si>
    <t>Покриття нігтів лаком</t>
  </si>
  <si>
    <t>складність роботи з кутікулою</t>
  </si>
  <si>
    <t>Створення прод вигину /вид збоку</t>
  </si>
  <si>
    <t>5+5+5</t>
  </si>
  <si>
    <t>Бічні сторони/ права ліва</t>
  </si>
  <si>
    <t>Поперечна арка/ вид зпереду</t>
  </si>
  <si>
    <t>Торці і зворотня сторона нігтя</t>
  </si>
  <si>
    <t>контроль матеріалу</t>
  </si>
  <si>
    <t>Лунула/  м+п</t>
  </si>
  <si>
    <t>Верхнє покриття/ глянець</t>
  </si>
  <si>
    <t>Складність роб. з кутикулою</t>
  </si>
  <si>
    <t>Номінація "Комбінований манікюр"</t>
  </si>
  <si>
    <t>Номінація Салонне моделювання нігтів "Френч"</t>
  </si>
  <si>
    <t xml:space="preserve">   Судді</t>
  </si>
  <si>
    <t>Номінація  Манікюр з дизайном ОМС</t>
  </si>
  <si>
    <t>Номінація "Подіумний дизайн гель-лаками на коротких нігтях"</t>
  </si>
  <si>
    <t>Номінація "Модне салонне моделювання нігтів"</t>
  </si>
  <si>
    <t>Семенець</t>
  </si>
  <si>
    <t>Голуб</t>
  </si>
  <si>
    <t>Діденко</t>
  </si>
  <si>
    <t>Номінація "Апаратний манікюр"</t>
  </si>
  <si>
    <t>Разои</t>
  </si>
  <si>
    <t>Номінація  Віртуозний стемпінг</t>
  </si>
  <si>
    <r>
      <t>Номінація "Чоловічий креативний манікюр</t>
    </r>
    <r>
      <rPr>
        <b/>
        <sz val="20"/>
        <color theme="1"/>
        <rFont val="Times New Roman"/>
        <family val="1"/>
        <charset val="204"/>
      </rPr>
      <t>"</t>
    </r>
  </si>
  <si>
    <t>Складність роботи з кутікулю</t>
  </si>
  <si>
    <t>Амросієва</t>
  </si>
  <si>
    <t>Левченко</t>
  </si>
  <si>
    <t>Номінація "Створення ідеальної поверхні нігтьової пластини Френч покриття на натуральних нігтях"</t>
  </si>
  <si>
    <t>майстри+ профі</t>
  </si>
  <si>
    <t>Голуб О</t>
  </si>
  <si>
    <t>Голуб Н</t>
  </si>
  <si>
    <t>Шостя Ірина</t>
  </si>
  <si>
    <t>Грекало Ольга</t>
  </si>
  <si>
    <t>Русакевич Дар*я</t>
  </si>
  <si>
    <t>Літвиненко Ольга</t>
  </si>
  <si>
    <t>Божок Світлана</t>
  </si>
  <si>
    <t>Старенко</t>
  </si>
  <si>
    <t>Амросиева</t>
  </si>
  <si>
    <t>Амросиєва</t>
  </si>
  <si>
    <t>Клименко Анастасія</t>
  </si>
  <si>
    <t>Глушкова Юлія</t>
  </si>
  <si>
    <t>Рогова Вікторія</t>
  </si>
  <si>
    <t>Прокопенко Тетяна</t>
  </si>
  <si>
    <t>Олейнікова Марина</t>
  </si>
  <si>
    <t>Дмитренко Яна</t>
  </si>
  <si>
    <t>Перевишко Юлія</t>
  </si>
  <si>
    <t>Кукало Альона</t>
  </si>
  <si>
    <t>Мирктенко Богдана</t>
  </si>
  <si>
    <t>Кусик Катерина</t>
  </si>
  <si>
    <t>Вольська Софія</t>
  </si>
  <si>
    <t>Лагута Тетяна</t>
  </si>
  <si>
    <t>Ромаскевич Дар*я</t>
  </si>
  <si>
    <t>КукалоАльона</t>
  </si>
  <si>
    <t>Сачук Яна</t>
  </si>
  <si>
    <t>Терещенко Анастасія</t>
  </si>
  <si>
    <t>Борозенець Анна</t>
  </si>
  <si>
    <t>Шумейко Анна</t>
  </si>
  <si>
    <t>Єреденко Ніна</t>
  </si>
  <si>
    <t>Шульгіна Марина</t>
  </si>
  <si>
    <t>Марченко Альона</t>
  </si>
  <si>
    <t>Маслянікова Анна</t>
  </si>
  <si>
    <t>Дяченко Юлія</t>
  </si>
  <si>
    <t>Аксьонова Ілона</t>
  </si>
  <si>
    <t>Востокова Вікторія</t>
  </si>
  <si>
    <t>Мілляр Яна</t>
  </si>
  <si>
    <t>Бойко Руслана</t>
  </si>
  <si>
    <t>Бойчук Марина</t>
  </si>
  <si>
    <t>Веренчук Дарія</t>
  </si>
  <si>
    <t>Лугіна Яна</t>
  </si>
  <si>
    <t>Дяк Валерія</t>
  </si>
  <si>
    <t>Бондарь Віліна</t>
  </si>
  <si>
    <t>Чайка Яна</t>
  </si>
  <si>
    <t>Пешко Ангеліна</t>
  </si>
  <si>
    <t>Кубова Анна</t>
  </si>
  <si>
    <t>Міллєр Яна</t>
  </si>
  <si>
    <t>Красильникова Катерина</t>
  </si>
  <si>
    <t>Чуприна- Миронюк Катерина</t>
  </si>
  <si>
    <t>Дяченко Наталія</t>
  </si>
  <si>
    <t>Фесенко Людмила</t>
  </si>
  <si>
    <t>Чуприна-Миронюк 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</si>
</sst>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</font>
    <font>
      <u/>
      <sz val="20"/>
      <color theme="1"/>
      <name val="Times New Roman"/>
      <family val="1"/>
      <charset val="204"/>
    </font>
    <font>
      <sz val="20"/>
      <color theme="1"/>
      <name val="Arial"/>
      <family val="2"/>
      <charset val="204"/>
    </font>
    <font>
      <b/>
      <sz val="20"/>
      <color rgb="FFFF000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2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352">
    <xf numFmtId="0" fontId="0" fillId="0" borderId="0" xfId="0"/>
    <xf numFmtId="0" fontId="3" fillId="0" borderId="0" xfId="0" applyFont="1"/>
    <xf numFmtId="0" fontId="0" fillId="4" borderId="0" xfId="0" applyFill="1"/>
    <xf numFmtId="2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Font="1" applyAlignment="1"/>
    <xf numFmtId="2" fontId="0" fillId="0" borderId="0" xfId="0" applyNumberFormat="1" applyFont="1" applyAlignment="1"/>
    <xf numFmtId="2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/>
    <xf numFmtId="0" fontId="9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2" fontId="10" fillId="0" borderId="0" xfId="0" applyNumberFormat="1" applyFont="1"/>
    <xf numFmtId="2" fontId="10" fillId="0" borderId="0" xfId="0" applyNumberFormat="1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3" borderId="0" xfId="0" applyNumberFormat="1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7" fillId="3" borderId="0" xfId="0" applyFont="1" applyFill="1"/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16" fontId="15" fillId="2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Alignment="1"/>
    <xf numFmtId="2" fontId="23" fillId="0" borderId="0" xfId="0" applyNumberFormat="1" applyFont="1" applyAlignment="1"/>
    <xf numFmtId="2" fontId="15" fillId="0" borderId="1" xfId="0" applyNumberFormat="1" applyFont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2" fontId="15" fillId="0" borderId="0" xfId="0" applyNumberFormat="1" applyFont="1"/>
    <xf numFmtId="0" fontId="15" fillId="0" borderId="0" xfId="0" applyFont="1" applyAlignment="1"/>
    <xf numFmtId="2" fontId="15" fillId="0" borderId="0" xfId="0" applyNumberFormat="1" applyFont="1" applyAlignment="1"/>
    <xf numFmtId="0" fontId="15" fillId="0" borderId="1" xfId="0" applyFont="1" applyBorder="1" applyAlignment="1">
      <alignment horizontal="center" wrapText="1"/>
    </xf>
    <xf numFmtId="0" fontId="15" fillId="2" borderId="11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2" fontId="15" fillId="2" borderId="1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7" fillId="0" borderId="0" xfId="0" applyFont="1" applyAlignment="1"/>
    <xf numFmtId="0" fontId="17" fillId="0" borderId="1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wrapText="1"/>
    </xf>
    <xf numFmtId="2" fontId="17" fillId="0" borderId="10" xfId="0" applyNumberFormat="1" applyFont="1" applyBorder="1" applyAlignment="1">
      <alignment horizontal="center" wrapText="1"/>
    </xf>
    <xf numFmtId="2" fontId="15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2" fontId="15" fillId="2" borderId="11" xfId="0" applyNumberFormat="1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9" xfId="0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2" fontId="20" fillId="0" borderId="0" xfId="0" applyNumberFormat="1" applyFont="1"/>
    <xf numFmtId="2" fontId="23" fillId="0" borderId="0" xfId="0" applyNumberFormat="1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17" fillId="0" borderId="10" xfId="0" applyNumberFormat="1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30" fillId="0" borderId="0" xfId="0" applyFont="1"/>
    <xf numFmtId="2" fontId="12" fillId="0" borderId="0" xfId="0" applyNumberFormat="1" applyFont="1" applyAlignment="1">
      <alignment horizontal="center"/>
    </xf>
    <xf numFmtId="2" fontId="17" fillId="0" borderId="1" xfId="0" applyNumberFormat="1" applyFont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2" borderId="11" xfId="0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center"/>
    </xf>
    <xf numFmtId="0" fontId="15" fillId="2" borderId="1" xfId="0" applyFont="1" applyFill="1" applyBorder="1" applyAlignment="1"/>
    <xf numFmtId="0" fontId="15" fillId="2" borderId="5" xfId="0" applyFont="1" applyFill="1" applyBorder="1" applyAlignment="1"/>
    <xf numFmtId="0" fontId="15" fillId="2" borderId="16" xfId="0" applyFont="1" applyFill="1" applyBorder="1" applyAlignment="1"/>
    <xf numFmtId="2" fontId="15" fillId="2" borderId="1" xfId="0" applyNumberFormat="1" applyFont="1" applyFill="1" applyBorder="1" applyAlignment="1"/>
    <xf numFmtId="0" fontId="27" fillId="2" borderId="1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2" fontId="15" fillId="0" borderId="11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/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5" xfId="0" applyFont="1" applyBorder="1" applyAlignment="1">
      <alignment horizontal="center"/>
    </xf>
    <xf numFmtId="2" fontId="17" fillId="0" borderId="22" xfId="0" applyNumberFormat="1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18" fillId="0" borderId="0" xfId="0" applyFont="1" applyAlignment="1"/>
    <xf numFmtId="0" fontId="15" fillId="2" borderId="0" xfId="0" applyFont="1" applyFill="1" applyAlignment="1"/>
    <xf numFmtId="0" fontId="15" fillId="0" borderId="11" xfId="0" applyFont="1" applyFill="1" applyBorder="1" applyAlignment="1">
      <alignment horizontal="center" vertical="center"/>
    </xf>
    <xf numFmtId="0" fontId="34" fillId="0" borderId="0" xfId="0" applyFont="1"/>
    <xf numFmtId="2" fontId="23" fillId="0" borderId="0" xfId="0" applyNumberFormat="1" applyFont="1"/>
    <xf numFmtId="0" fontId="35" fillId="0" borderId="0" xfId="0" applyFont="1"/>
    <xf numFmtId="0" fontId="36" fillId="0" borderId="0" xfId="0" applyFont="1" applyAlignment="1">
      <alignment horizontal="center"/>
    </xf>
    <xf numFmtId="0" fontId="3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3" borderId="0" xfId="0" applyFont="1" applyFill="1" applyAlignment="1">
      <alignment horizontal="center"/>
    </xf>
    <xf numFmtId="2" fontId="24" fillId="0" borderId="0" xfId="0" applyNumberFormat="1" applyFont="1" applyAlignment="1"/>
    <xf numFmtId="0" fontId="32" fillId="0" borderId="0" xfId="0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32" fillId="0" borderId="0" xfId="0" applyFont="1"/>
    <xf numFmtId="0" fontId="29" fillId="0" borderId="0" xfId="0" applyFont="1" applyAlignment="1">
      <alignment vertical="center"/>
    </xf>
    <xf numFmtId="2" fontId="27" fillId="3" borderId="0" xfId="0" applyNumberFormat="1" applyFont="1" applyFill="1" applyAlignment="1">
      <alignment horizont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15" fillId="2" borderId="2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/>
    </xf>
    <xf numFmtId="2" fontId="15" fillId="2" borderId="1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/>
    </xf>
    <xf numFmtId="2" fontId="23" fillId="3" borderId="0" xfId="0" applyNumberFormat="1" applyFont="1" applyFill="1" applyAlignment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2" fontId="17" fillId="3" borderId="1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2" fontId="17" fillId="3" borderId="21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38" fillId="0" borderId="0" xfId="0" applyFont="1"/>
    <xf numFmtId="0" fontId="15" fillId="2" borderId="16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2" fontId="17" fillId="0" borderId="22" xfId="0" applyNumberFormat="1" applyFont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1" xfId="0" applyFont="1" applyBorder="1" applyAlignment="1"/>
    <xf numFmtId="0" fontId="17" fillId="0" borderId="4" xfId="0" applyFont="1" applyBorder="1" applyAlignment="1"/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8" fillId="0" borderId="23" xfId="0" applyFont="1" applyBorder="1"/>
    <xf numFmtId="0" fontId="28" fillId="0" borderId="24" xfId="0" applyFont="1" applyBorder="1"/>
    <xf numFmtId="2" fontId="15" fillId="0" borderId="22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8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wrapText="1"/>
    </xf>
    <xf numFmtId="0" fontId="17" fillId="0" borderId="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2" fontId="17" fillId="3" borderId="4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5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1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0" xfId="0" applyFont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/>
    <xf numFmtId="0" fontId="3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41" fillId="0" borderId="0" xfId="0" applyFont="1"/>
    <xf numFmtId="0" fontId="2" fillId="0" borderId="0" xfId="0" applyFont="1"/>
    <xf numFmtId="0" fontId="39" fillId="0" borderId="0" xfId="0" applyFont="1"/>
    <xf numFmtId="0" fontId="40" fillId="0" borderId="0" xfId="0" applyFont="1"/>
    <xf numFmtId="0" fontId="19" fillId="0" borderId="10" xfId="0" applyFont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/>
    <xf numFmtId="0" fontId="19" fillId="0" borderId="0" xfId="0" applyFont="1" applyAlignment="1"/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43" fillId="0" borderId="0" xfId="0" applyFont="1" applyAlignment="1"/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40" fillId="0" borderId="0" xfId="0" applyFont="1" applyAlignment="1"/>
    <xf numFmtId="0" fontId="2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42" fillId="0" borderId="0" xfId="0" applyFont="1" applyAlignment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99FF66"/>
      <color rgb="FFFF3300"/>
      <color rgb="FFFF99FF"/>
      <color rgb="FFFFFF99"/>
      <color rgb="FFFF66CC"/>
      <color rgb="FFFF6600"/>
      <color rgb="FF66FF33"/>
      <color rgb="FFFF66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24"/>
  <sheetViews>
    <sheetView topLeftCell="A7" zoomScale="77" zoomScaleNormal="77" workbookViewId="0">
      <selection activeCell="U17" sqref="U17"/>
    </sheetView>
  </sheetViews>
  <sheetFormatPr defaultRowHeight="15.75" x14ac:dyDescent="0.25"/>
  <cols>
    <col min="1" max="1" width="1.7109375" customWidth="1"/>
    <col min="2" max="2" width="15.85546875" style="9" customWidth="1"/>
    <col min="3" max="3" width="11.85546875" style="9" customWidth="1"/>
    <col min="4" max="4" width="9.7109375" style="16" customWidth="1"/>
    <col min="5" max="5" width="10.85546875" style="16" customWidth="1"/>
    <col min="6" max="6" width="10.140625" style="16" customWidth="1"/>
    <col min="7" max="7" width="11.5703125" style="16" customWidth="1"/>
    <col min="8" max="9" width="9.140625" style="16"/>
    <col min="10" max="10" width="10.85546875" style="16" customWidth="1"/>
    <col min="11" max="11" width="11.140625" style="16" customWidth="1"/>
    <col min="12" max="12" width="9.7109375" style="16" customWidth="1"/>
    <col min="13" max="13" width="11.5703125" style="16" customWidth="1"/>
    <col min="14" max="14" width="12" style="16" customWidth="1"/>
    <col min="15" max="15" width="11.140625" style="16" customWidth="1"/>
    <col min="16" max="16" width="10.85546875" style="16" customWidth="1"/>
    <col min="17" max="17" width="9.140625" style="191"/>
    <col min="18" max="18" width="9.140625" style="9"/>
    <col min="19" max="19" width="9.140625" style="8"/>
    <col min="20" max="20" width="8.85546875" style="4"/>
  </cols>
  <sheetData>
    <row r="1" spans="1:20" s="25" customFormat="1" x14ac:dyDescent="0.25"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86"/>
      <c r="R1" s="26"/>
      <c r="T1" s="28"/>
    </row>
    <row r="2" spans="1:20" s="54" customFormat="1" ht="26.25" x14ac:dyDescent="0.4">
      <c r="B2" s="55"/>
      <c r="C2" s="55"/>
      <c r="D2" s="56"/>
      <c r="E2" s="56"/>
      <c r="F2" s="56"/>
      <c r="G2" s="57" t="s">
        <v>34</v>
      </c>
      <c r="H2" s="56"/>
      <c r="I2" s="56"/>
      <c r="J2" s="56"/>
      <c r="K2" s="56"/>
      <c r="L2" s="56"/>
      <c r="M2" s="57"/>
      <c r="N2" s="56"/>
      <c r="O2" s="56"/>
      <c r="P2" s="56"/>
      <c r="Q2" s="108"/>
      <c r="R2" s="55"/>
      <c r="T2" s="58"/>
    </row>
    <row r="3" spans="1:20" s="25" customFormat="1" x14ac:dyDescent="0.25">
      <c r="B3" s="26"/>
      <c r="C3" s="30"/>
      <c r="D3" s="29"/>
      <c r="E3" s="29"/>
      <c r="F3" s="29"/>
      <c r="G3" s="29"/>
      <c r="H3" s="27"/>
      <c r="I3" s="27"/>
      <c r="J3" s="27"/>
      <c r="K3" s="27"/>
      <c r="L3" s="27"/>
      <c r="M3" s="29"/>
      <c r="N3" s="27"/>
      <c r="O3" s="27"/>
      <c r="P3" s="27"/>
      <c r="Q3" s="86"/>
      <c r="R3" s="26"/>
      <c r="T3" s="28"/>
    </row>
    <row r="4" spans="1:20" s="25" customFormat="1" x14ac:dyDescent="0.25">
      <c r="B4" s="26"/>
      <c r="C4" s="30"/>
      <c r="D4" s="29"/>
      <c r="E4" s="29"/>
      <c r="F4" s="29"/>
      <c r="G4" s="29"/>
      <c r="H4" s="27"/>
      <c r="I4" s="27"/>
      <c r="J4" s="27"/>
      <c r="K4" s="27"/>
      <c r="L4" s="27"/>
      <c r="M4" s="29"/>
      <c r="N4" s="27"/>
      <c r="O4" s="27"/>
      <c r="P4" s="27"/>
      <c r="Q4" s="86"/>
      <c r="R4" s="26"/>
      <c r="T4" s="28"/>
    </row>
    <row r="5" spans="1:20" s="25" customFormat="1" x14ac:dyDescent="0.25">
      <c r="B5" s="26"/>
      <c r="C5" s="30"/>
      <c r="D5" s="29"/>
      <c r="E5" s="29"/>
      <c r="F5" s="29"/>
      <c r="G5" s="29"/>
      <c r="H5" s="27"/>
      <c r="I5" s="27"/>
      <c r="J5" s="27"/>
      <c r="K5" s="27"/>
      <c r="L5" s="27"/>
      <c r="M5" s="29"/>
      <c r="N5" s="27"/>
      <c r="O5" s="27"/>
      <c r="P5" s="27"/>
      <c r="Q5" s="86"/>
      <c r="R5" s="26"/>
      <c r="T5" s="28"/>
    </row>
    <row r="6" spans="1:20" s="25" customFormat="1" x14ac:dyDescent="0.25">
      <c r="B6" s="31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86"/>
      <c r="R6" s="26"/>
      <c r="T6" s="28"/>
    </row>
    <row r="7" spans="1:20" s="25" customFormat="1" ht="51" customHeight="1" x14ac:dyDescent="0.25">
      <c r="A7" s="32"/>
      <c r="B7" s="195"/>
      <c r="C7" s="207" t="s">
        <v>0</v>
      </c>
      <c r="D7" s="213"/>
      <c r="E7" s="214"/>
      <c r="F7" s="195" t="s">
        <v>2</v>
      </c>
      <c r="G7" s="195" t="s">
        <v>1</v>
      </c>
      <c r="H7" s="203" t="s">
        <v>3</v>
      </c>
      <c r="I7" s="203"/>
      <c r="J7" s="203"/>
      <c r="K7" s="203" t="s">
        <v>79</v>
      </c>
      <c r="L7" s="203"/>
      <c r="M7" s="195" t="s">
        <v>80</v>
      </c>
      <c r="N7" s="207" t="s">
        <v>4</v>
      </c>
      <c r="O7" s="208"/>
      <c r="P7" s="209"/>
      <c r="Q7" s="117" t="s">
        <v>5</v>
      </c>
      <c r="R7" s="200" t="s">
        <v>36</v>
      </c>
      <c r="T7" s="28"/>
    </row>
    <row r="8" spans="1:20" s="25" customFormat="1" ht="47.25" x14ac:dyDescent="0.25">
      <c r="A8" s="32"/>
      <c r="B8" s="196"/>
      <c r="C8" s="210"/>
      <c r="D8" s="211"/>
      <c r="E8" s="212"/>
      <c r="F8" s="196"/>
      <c r="G8" s="196"/>
      <c r="H8" s="33" t="s">
        <v>76</v>
      </c>
      <c r="I8" s="33" t="s">
        <v>77</v>
      </c>
      <c r="J8" s="33" t="s">
        <v>78</v>
      </c>
      <c r="K8" s="33" t="s">
        <v>26</v>
      </c>
      <c r="L8" s="33" t="s">
        <v>61</v>
      </c>
      <c r="M8" s="196"/>
      <c r="N8" s="210"/>
      <c r="O8" s="211"/>
      <c r="P8" s="212"/>
      <c r="Q8" s="197">
        <f>M10+L10+K10+J10+I10+H10+G10+F10+C10</f>
        <v>75</v>
      </c>
      <c r="R8" s="201"/>
      <c r="T8" s="28"/>
    </row>
    <row r="9" spans="1:20" s="25" customFormat="1" ht="31.5" x14ac:dyDescent="0.25">
      <c r="A9" s="32"/>
      <c r="B9" s="33" t="s">
        <v>71</v>
      </c>
      <c r="C9" s="33" t="s">
        <v>96</v>
      </c>
      <c r="D9" s="33" t="s">
        <v>97</v>
      </c>
      <c r="E9" s="33" t="s">
        <v>98</v>
      </c>
      <c r="F9" s="33" t="s">
        <v>97</v>
      </c>
      <c r="G9" s="33" t="s">
        <v>98</v>
      </c>
      <c r="H9" s="33" t="s">
        <v>98</v>
      </c>
      <c r="I9" s="33" t="s">
        <v>98</v>
      </c>
      <c r="J9" s="33" t="s">
        <v>96</v>
      </c>
      <c r="K9" s="33" t="s">
        <v>97</v>
      </c>
      <c r="L9" s="33" t="s">
        <v>97</v>
      </c>
      <c r="M9" s="33" t="s">
        <v>96</v>
      </c>
      <c r="N9" s="33" t="s">
        <v>96</v>
      </c>
      <c r="O9" s="33" t="s">
        <v>97</v>
      </c>
      <c r="P9" s="33" t="s">
        <v>98</v>
      </c>
      <c r="Q9" s="198"/>
      <c r="R9" s="201"/>
      <c r="T9" s="28"/>
    </row>
    <row r="10" spans="1:20" s="25" customFormat="1" ht="18" customHeight="1" x14ac:dyDescent="0.25">
      <c r="A10" s="32"/>
      <c r="B10" s="33" t="s">
        <v>75</v>
      </c>
      <c r="C10" s="204">
        <v>30</v>
      </c>
      <c r="D10" s="205"/>
      <c r="E10" s="206"/>
      <c r="F10" s="33">
        <v>5</v>
      </c>
      <c r="G10" s="33">
        <v>5</v>
      </c>
      <c r="H10" s="33">
        <v>5</v>
      </c>
      <c r="I10" s="33">
        <v>5</v>
      </c>
      <c r="J10" s="33">
        <v>5</v>
      </c>
      <c r="K10" s="33">
        <v>5</v>
      </c>
      <c r="L10" s="33">
        <v>5</v>
      </c>
      <c r="M10" s="33">
        <v>10</v>
      </c>
      <c r="N10" s="204">
        <v>20</v>
      </c>
      <c r="O10" s="205"/>
      <c r="P10" s="206"/>
      <c r="Q10" s="199"/>
      <c r="R10" s="202"/>
      <c r="T10" s="28"/>
    </row>
    <row r="11" spans="1:20" s="25" customFormat="1" x14ac:dyDescent="0.25">
      <c r="A11" s="32"/>
      <c r="B11" s="34" t="s">
        <v>33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189"/>
      <c r="R11" s="35"/>
      <c r="T11" s="28"/>
    </row>
    <row r="12" spans="1:20" s="39" customFormat="1" ht="15.75" customHeight="1" x14ac:dyDescent="0.25">
      <c r="A12" s="36"/>
      <c r="B12" s="37">
        <v>7</v>
      </c>
      <c r="C12" s="37">
        <v>28</v>
      </c>
      <c r="D12" s="37">
        <v>28</v>
      </c>
      <c r="E12" s="37">
        <v>29</v>
      </c>
      <c r="F12" s="37">
        <v>4</v>
      </c>
      <c r="G12" s="37">
        <v>5</v>
      </c>
      <c r="H12" s="37">
        <v>5</v>
      </c>
      <c r="I12" s="37">
        <v>5</v>
      </c>
      <c r="J12" s="37">
        <v>5</v>
      </c>
      <c r="K12" s="37">
        <v>5</v>
      </c>
      <c r="L12" s="37">
        <v>4</v>
      </c>
      <c r="M12" s="37">
        <v>6</v>
      </c>
      <c r="N12" s="37"/>
      <c r="O12" s="37"/>
      <c r="P12" s="37"/>
      <c r="Q12" s="62">
        <f>(((C12+D12+E12)/3)+(F12+G12+H12+I12+J12+K12+L12+M12))-(N12-O12-P12)</f>
        <v>67.333333333333329</v>
      </c>
      <c r="R12" s="38">
        <v>3</v>
      </c>
      <c r="S12" s="39" t="s">
        <v>118</v>
      </c>
      <c r="T12" s="40"/>
    </row>
    <row r="13" spans="1:20" s="39" customFormat="1" ht="15.75" customHeight="1" x14ac:dyDescent="0.25">
      <c r="A13" s="36"/>
      <c r="B13" s="37">
        <v>8</v>
      </c>
      <c r="C13" s="37">
        <v>30</v>
      </c>
      <c r="D13" s="37">
        <v>30</v>
      </c>
      <c r="E13" s="37">
        <v>30</v>
      </c>
      <c r="F13" s="37">
        <v>5</v>
      </c>
      <c r="G13" s="37">
        <v>4</v>
      </c>
      <c r="H13" s="37">
        <v>5</v>
      </c>
      <c r="I13" s="37">
        <v>5</v>
      </c>
      <c r="J13" s="37">
        <v>5</v>
      </c>
      <c r="K13" s="37">
        <v>5</v>
      </c>
      <c r="L13" s="37">
        <v>4</v>
      </c>
      <c r="M13" s="37">
        <v>10</v>
      </c>
      <c r="N13" s="37"/>
      <c r="O13" s="37"/>
      <c r="P13" s="37"/>
      <c r="Q13" s="62">
        <f t="shared" ref="Q13:Q22" si="0">(((C13+D13+E13)/3)+(F13+G13+H13+I13+J13+K13+L13+M13))-(N13-O13-P13)</f>
        <v>73</v>
      </c>
      <c r="R13" s="38">
        <v>1</v>
      </c>
      <c r="S13" s="39" t="s">
        <v>111</v>
      </c>
      <c r="T13" s="40"/>
    </row>
    <row r="14" spans="1:20" s="39" customFormat="1" ht="15.75" customHeight="1" x14ac:dyDescent="0.25">
      <c r="A14" s="36"/>
      <c r="B14" s="37">
        <v>9</v>
      </c>
      <c r="C14" s="37">
        <v>29</v>
      </c>
      <c r="D14" s="37">
        <v>29</v>
      </c>
      <c r="E14" s="37">
        <v>28</v>
      </c>
      <c r="F14" s="37">
        <v>4</v>
      </c>
      <c r="G14" s="37">
        <v>4</v>
      </c>
      <c r="H14" s="37">
        <v>5</v>
      </c>
      <c r="I14" s="37">
        <v>5</v>
      </c>
      <c r="J14" s="37">
        <v>5</v>
      </c>
      <c r="K14" s="37">
        <v>4</v>
      </c>
      <c r="L14" s="37">
        <v>4</v>
      </c>
      <c r="M14" s="37">
        <v>8</v>
      </c>
      <c r="N14" s="37"/>
      <c r="O14" s="37"/>
      <c r="P14" s="37"/>
      <c r="Q14" s="62">
        <f t="shared" si="0"/>
        <v>67.666666666666671</v>
      </c>
      <c r="R14" s="38">
        <v>2</v>
      </c>
      <c r="S14" s="39" t="s">
        <v>119</v>
      </c>
      <c r="T14" s="40"/>
    </row>
    <row r="15" spans="1:20" s="39" customFormat="1" ht="15.75" customHeight="1" x14ac:dyDescent="0.25">
      <c r="A15" s="36"/>
      <c r="B15" s="34" t="s">
        <v>44</v>
      </c>
      <c r="C15" s="41"/>
      <c r="D15" s="41"/>
      <c r="E15" s="41"/>
      <c r="F15" s="41"/>
      <c r="G15" s="34"/>
      <c r="H15" s="34"/>
      <c r="I15" s="34"/>
      <c r="J15" s="34"/>
      <c r="K15" s="34"/>
      <c r="L15" s="34"/>
      <c r="M15" s="34"/>
      <c r="N15" s="34"/>
      <c r="O15" s="34"/>
      <c r="P15" s="42"/>
      <c r="Q15" s="189"/>
      <c r="R15" s="35"/>
      <c r="T15" s="40"/>
    </row>
    <row r="16" spans="1:20" s="39" customFormat="1" ht="15.75" customHeight="1" x14ac:dyDescent="0.25">
      <c r="A16" s="36"/>
      <c r="B16" s="37">
        <v>4</v>
      </c>
      <c r="C16" s="37">
        <v>29</v>
      </c>
      <c r="D16" s="37">
        <v>28</v>
      </c>
      <c r="E16" s="37">
        <v>28</v>
      </c>
      <c r="F16" s="37">
        <v>4</v>
      </c>
      <c r="G16" s="37">
        <v>3</v>
      </c>
      <c r="H16" s="37">
        <v>4</v>
      </c>
      <c r="I16" s="37">
        <v>4</v>
      </c>
      <c r="J16" s="37">
        <v>5</v>
      </c>
      <c r="K16" s="37">
        <v>5</v>
      </c>
      <c r="L16" s="37">
        <v>4</v>
      </c>
      <c r="M16" s="37">
        <v>8</v>
      </c>
      <c r="N16" s="37"/>
      <c r="O16" s="37"/>
      <c r="P16" s="37"/>
      <c r="Q16" s="62">
        <f t="shared" si="0"/>
        <v>65.333333333333329</v>
      </c>
      <c r="R16" s="38">
        <v>2</v>
      </c>
      <c r="S16" s="39" t="s">
        <v>120</v>
      </c>
      <c r="T16" s="40"/>
    </row>
    <row r="17" spans="1:20" s="39" customFormat="1" ht="15.75" customHeight="1" x14ac:dyDescent="0.25">
      <c r="A17" s="36"/>
      <c r="B17" s="37">
        <v>5</v>
      </c>
      <c r="C17" s="37">
        <v>28</v>
      </c>
      <c r="D17" s="37">
        <v>27</v>
      </c>
      <c r="E17" s="37">
        <v>27</v>
      </c>
      <c r="F17" s="37">
        <v>4</v>
      </c>
      <c r="G17" s="37">
        <v>2</v>
      </c>
      <c r="H17" s="37">
        <v>4</v>
      </c>
      <c r="I17" s="37">
        <v>4</v>
      </c>
      <c r="J17" s="37">
        <v>4</v>
      </c>
      <c r="K17" s="37">
        <v>5</v>
      </c>
      <c r="L17" s="37">
        <v>4</v>
      </c>
      <c r="M17" s="37">
        <v>7</v>
      </c>
      <c r="N17" s="37"/>
      <c r="O17" s="37"/>
      <c r="P17" s="37"/>
      <c r="Q17" s="62">
        <f t="shared" si="0"/>
        <v>61.333333333333329</v>
      </c>
      <c r="R17" s="38">
        <v>3</v>
      </c>
      <c r="S17" s="39" t="s">
        <v>121</v>
      </c>
      <c r="T17" s="40"/>
    </row>
    <row r="18" spans="1:20" s="39" customFormat="1" ht="15.75" customHeight="1" x14ac:dyDescent="0.25">
      <c r="A18" s="36"/>
      <c r="B18" s="37">
        <v>6</v>
      </c>
      <c r="C18" s="37">
        <v>30</v>
      </c>
      <c r="D18" s="37">
        <v>29</v>
      </c>
      <c r="E18" s="37">
        <v>29</v>
      </c>
      <c r="F18" s="37">
        <v>5</v>
      </c>
      <c r="G18" s="37">
        <v>5</v>
      </c>
      <c r="H18" s="37">
        <v>5</v>
      </c>
      <c r="I18" s="37">
        <v>5</v>
      </c>
      <c r="J18" s="37">
        <v>5</v>
      </c>
      <c r="K18" s="37">
        <v>4</v>
      </c>
      <c r="L18" s="37">
        <v>5</v>
      </c>
      <c r="M18" s="37">
        <v>9</v>
      </c>
      <c r="N18" s="37"/>
      <c r="O18" s="37"/>
      <c r="P18" s="37"/>
      <c r="Q18" s="62">
        <f t="shared" si="0"/>
        <v>72.333333333333329</v>
      </c>
      <c r="R18" s="38">
        <v>1</v>
      </c>
      <c r="S18" s="39" t="s">
        <v>122</v>
      </c>
      <c r="T18" s="40"/>
    </row>
    <row r="19" spans="1:20" s="39" customFormat="1" ht="15.75" customHeight="1" x14ac:dyDescent="0.25">
      <c r="A19" s="36"/>
      <c r="B19" s="34" t="s">
        <v>35</v>
      </c>
      <c r="C19" s="41"/>
      <c r="D19" s="41"/>
      <c r="E19" s="41"/>
      <c r="F19" s="41"/>
      <c r="G19" s="34"/>
      <c r="H19" s="34"/>
      <c r="I19" s="34"/>
      <c r="J19" s="34"/>
      <c r="K19" s="41"/>
      <c r="L19" s="41"/>
      <c r="M19" s="34"/>
      <c r="N19" s="34"/>
      <c r="O19" s="34"/>
      <c r="P19" s="34"/>
      <c r="Q19" s="189"/>
      <c r="R19" s="35"/>
      <c r="T19" s="40"/>
    </row>
    <row r="20" spans="1:20" s="25" customFormat="1" x14ac:dyDescent="0.25">
      <c r="A20" s="32"/>
      <c r="B20" s="37">
        <v>1</v>
      </c>
      <c r="C20" s="37">
        <v>28</v>
      </c>
      <c r="D20" s="37">
        <v>27</v>
      </c>
      <c r="E20" s="37">
        <v>28</v>
      </c>
      <c r="F20" s="37">
        <v>4</v>
      </c>
      <c r="G20" s="37">
        <v>4</v>
      </c>
      <c r="H20" s="37">
        <v>4</v>
      </c>
      <c r="I20" s="37">
        <v>5</v>
      </c>
      <c r="J20" s="37">
        <v>3</v>
      </c>
      <c r="K20" s="43">
        <v>4</v>
      </c>
      <c r="L20" s="43">
        <v>4</v>
      </c>
      <c r="M20" s="37">
        <v>8</v>
      </c>
      <c r="N20" s="37"/>
      <c r="O20" s="37"/>
      <c r="P20" s="37"/>
      <c r="Q20" s="62">
        <f t="shared" si="0"/>
        <v>63.666666666666671</v>
      </c>
      <c r="R20" s="44">
        <v>3</v>
      </c>
      <c r="S20" s="25" t="s">
        <v>123</v>
      </c>
      <c r="T20" s="28"/>
    </row>
    <row r="21" spans="1:20" s="39" customFormat="1" ht="15.75" customHeight="1" x14ac:dyDescent="0.25">
      <c r="A21" s="36"/>
      <c r="B21" s="45">
        <v>2</v>
      </c>
      <c r="C21" s="38">
        <v>27</v>
      </c>
      <c r="D21" s="45">
        <v>28</v>
      </c>
      <c r="E21" s="45">
        <v>27</v>
      </c>
      <c r="F21" s="45">
        <v>5</v>
      </c>
      <c r="G21" s="45">
        <v>3</v>
      </c>
      <c r="H21" s="45">
        <v>4</v>
      </c>
      <c r="I21" s="45">
        <v>4</v>
      </c>
      <c r="J21" s="45">
        <v>2</v>
      </c>
      <c r="K21" s="46">
        <v>4</v>
      </c>
      <c r="L21" s="46">
        <v>5</v>
      </c>
      <c r="M21" s="45">
        <v>7</v>
      </c>
      <c r="N21" s="45"/>
      <c r="O21" s="45"/>
      <c r="P21" s="45"/>
      <c r="Q21" s="62">
        <f t="shared" si="0"/>
        <v>61.333333333333329</v>
      </c>
      <c r="R21" s="38"/>
      <c r="T21" s="40"/>
    </row>
    <row r="22" spans="1:20" s="25" customFormat="1" x14ac:dyDescent="0.25">
      <c r="A22" s="32"/>
      <c r="B22" s="45">
        <v>3</v>
      </c>
      <c r="C22" s="38">
        <v>29</v>
      </c>
      <c r="D22" s="45">
        <v>29</v>
      </c>
      <c r="E22" s="45">
        <v>29</v>
      </c>
      <c r="F22" s="45">
        <v>4</v>
      </c>
      <c r="G22" s="45">
        <v>4</v>
      </c>
      <c r="H22" s="45">
        <v>4</v>
      </c>
      <c r="I22" s="45">
        <v>4</v>
      </c>
      <c r="J22" s="45">
        <v>3</v>
      </c>
      <c r="K22" s="46">
        <v>5</v>
      </c>
      <c r="L22" s="46">
        <v>4</v>
      </c>
      <c r="M22" s="45">
        <v>9</v>
      </c>
      <c r="N22" s="45"/>
      <c r="O22" s="45"/>
      <c r="P22" s="45"/>
      <c r="Q22" s="62">
        <f t="shared" si="0"/>
        <v>66</v>
      </c>
      <c r="R22" s="44">
        <v>2</v>
      </c>
      <c r="S22" s="25" t="s">
        <v>124</v>
      </c>
      <c r="T22" s="28"/>
    </row>
    <row r="23" spans="1:20" s="25" customFormat="1" x14ac:dyDescent="0.25">
      <c r="B23" s="26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86"/>
      <c r="R23" s="26"/>
      <c r="T23" s="28"/>
    </row>
    <row r="24" spans="1:20" s="47" customFormat="1" x14ac:dyDescent="0.25">
      <c r="B24" s="48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190"/>
      <c r="R24" s="48"/>
      <c r="S24" s="50"/>
      <c r="T24" s="4"/>
    </row>
  </sheetData>
  <mergeCells count="12">
    <mergeCell ref="B7:B8"/>
    <mergeCell ref="Q8:Q10"/>
    <mergeCell ref="R7:R10"/>
    <mergeCell ref="H7:J7"/>
    <mergeCell ref="K7:L7"/>
    <mergeCell ref="N10:P10"/>
    <mergeCell ref="C10:E10"/>
    <mergeCell ref="N7:P8"/>
    <mergeCell ref="M7:M8"/>
    <mergeCell ref="G7:G8"/>
    <mergeCell ref="F7:F8"/>
    <mergeCell ref="C7:E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K20"/>
  <sheetViews>
    <sheetView workbookViewId="0">
      <selection activeCell="K13" sqref="K13"/>
    </sheetView>
  </sheetViews>
  <sheetFormatPr defaultRowHeight="15" x14ac:dyDescent="0.25"/>
  <cols>
    <col min="1" max="1" width="6.28515625" style="18" customWidth="1"/>
    <col min="2" max="2" width="16.42578125" style="18" customWidth="1"/>
    <col min="3" max="6" width="9.140625" style="18"/>
    <col min="7" max="7" width="12.28515625" style="18" customWidth="1"/>
    <col min="8" max="8" width="16.5703125" style="20" customWidth="1"/>
    <col min="9" max="9" width="9.140625" style="348"/>
    <col min="10" max="10" width="9.140625" style="18"/>
  </cols>
  <sheetData>
    <row r="2" spans="1:11" s="1" customFormat="1" ht="26.25" x14ac:dyDescent="0.4">
      <c r="A2" s="60"/>
      <c r="B2" s="54" t="s">
        <v>102</v>
      </c>
      <c r="C2" s="54"/>
      <c r="D2" s="147"/>
      <c r="E2" s="54"/>
      <c r="F2" s="54"/>
      <c r="G2" s="54"/>
      <c r="H2" s="148"/>
      <c r="I2" s="339"/>
      <c r="J2" s="54"/>
    </row>
    <row r="3" spans="1:11" x14ac:dyDescent="0.25">
      <c r="A3" s="19"/>
      <c r="B3" s="19"/>
      <c r="C3" s="19"/>
      <c r="D3" s="19"/>
      <c r="E3" s="19"/>
      <c r="F3" s="19"/>
      <c r="G3" s="19"/>
      <c r="H3" s="21"/>
      <c r="I3" s="346"/>
      <c r="J3" s="19"/>
    </row>
    <row r="4" spans="1:11" s="47" customFormat="1" ht="33.75" customHeight="1" x14ac:dyDescent="0.25">
      <c r="A4" s="65"/>
      <c r="B4" s="71" t="s">
        <v>71</v>
      </c>
      <c r="C4" s="71" t="s">
        <v>104</v>
      </c>
      <c r="D4" s="71" t="s">
        <v>109</v>
      </c>
      <c r="E4" s="71" t="s">
        <v>105</v>
      </c>
      <c r="F4" s="71" t="s">
        <v>98</v>
      </c>
      <c r="G4" s="71" t="s">
        <v>108</v>
      </c>
      <c r="H4" s="62"/>
      <c r="I4" s="341"/>
      <c r="J4" s="65"/>
      <c r="K4" s="25"/>
    </row>
    <row r="5" spans="1:11" s="47" customFormat="1" ht="15.75" x14ac:dyDescent="0.25">
      <c r="A5" s="65"/>
      <c r="B5" s="288" t="s">
        <v>75</v>
      </c>
      <c r="C5" s="220" t="s">
        <v>59</v>
      </c>
      <c r="D5" s="291" t="s">
        <v>59</v>
      </c>
      <c r="E5" s="291" t="s">
        <v>59</v>
      </c>
      <c r="F5" s="291" t="s">
        <v>59</v>
      </c>
      <c r="G5" s="291" t="s">
        <v>59</v>
      </c>
      <c r="H5" s="284" t="s">
        <v>43</v>
      </c>
      <c r="I5" s="286" t="s">
        <v>36</v>
      </c>
      <c r="J5" s="65"/>
      <c r="K5" s="25"/>
    </row>
    <row r="6" spans="1:11" s="47" customFormat="1" ht="15.75" x14ac:dyDescent="0.25">
      <c r="A6" s="65"/>
      <c r="B6" s="289"/>
      <c r="C6" s="290"/>
      <c r="D6" s="292"/>
      <c r="E6" s="292"/>
      <c r="F6" s="292"/>
      <c r="G6" s="292"/>
      <c r="H6" s="285"/>
      <c r="I6" s="287"/>
      <c r="J6" s="65"/>
      <c r="K6" s="25"/>
    </row>
    <row r="7" spans="1:11" s="47" customFormat="1" ht="24.75" customHeight="1" x14ac:dyDescent="0.25">
      <c r="A7" s="65"/>
      <c r="B7" s="88" t="s">
        <v>107</v>
      </c>
      <c r="C7" s="102"/>
      <c r="D7" s="145"/>
      <c r="E7" s="102"/>
      <c r="F7" s="102"/>
      <c r="G7" s="102"/>
      <c r="H7" s="90"/>
      <c r="I7" s="323"/>
      <c r="J7" s="65"/>
      <c r="K7" s="25"/>
    </row>
    <row r="8" spans="1:11" s="47" customFormat="1" ht="15.75" x14ac:dyDescent="0.25">
      <c r="A8" s="65"/>
      <c r="B8" s="96">
        <v>2</v>
      </c>
      <c r="C8" s="146">
        <v>28</v>
      </c>
      <c r="D8" s="146">
        <v>28</v>
      </c>
      <c r="E8" s="146">
        <v>28</v>
      </c>
      <c r="F8" s="146">
        <v>28</v>
      </c>
      <c r="G8" s="146">
        <v>28</v>
      </c>
      <c r="H8" s="130">
        <f>G8+F8+E8+D8+C8</f>
        <v>140</v>
      </c>
      <c r="I8" s="342">
        <v>3</v>
      </c>
      <c r="J8" s="65" t="s">
        <v>140</v>
      </c>
      <c r="K8" s="25"/>
    </row>
    <row r="9" spans="1:11" s="47" customFormat="1" ht="15.75" x14ac:dyDescent="0.25">
      <c r="A9" s="65"/>
      <c r="B9" s="96">
        <v>3</v>
      </c>
      <c r="C9" s="146">
        <v>30</v>
      </c>
      <c r="D9" s="146">
        <v>30</v>
      </c>
      <c r="E9" s="146">
        <v>29</v>
      </c>
      <c r="F9" s="146">
        <v>29</v>
      </c>
      <c r="G9" s="146">
        <v>29</v>
      </c>
      <c r="H9" s="130">
        <f>G9+F9+E9+D9+C9</f>
        <v>147</v>
      </c>
      <c r="I9" s="342">
        <v>2</v>
      </c>
      <c r="J9" s="65" t="s">
        <v>112</v>
      </c>
      <c r="K9" s="25"/>
    </row>
    <row r="10" spans="1:11" s="47" customFormat="1" ht="15.75" x14ac:dyDescent="0.25">
      <c r="A10" s="65"/>
      <c r="B10" s="65"/>
      <c r="C10" s="65"/>
      <c r="D10" s="65"/>
      <c r="E10" s="65"/>
      <c r="F10" s="65"/>
      <c r="G10" s="65"/>
      <c r="H10" s="66"/>
      <c r="I10" s="340"/>
      <c r="J10" s="65"/>
      <c r="K10" s="25"/>
    </row>
    <row r="11" spans="1:11" s="47" customFormat="1" ht="15.75" x14ac:dyDescent="0.25">
      <c r="A11" s="65"/>
      <c r="B11" s="65"/>
      <c r="C11" s="65"/>
      <c r="D11" s="65"/>
      <c r="E11" s="65"/>
      <c r="F11" s="65"/>
      <c r="G11" s="65"/>
      <c r="H11" s="66"/>
      <c r="I11" s="340"/>
      <c r="J11" s="65"/>
    </row>
    <row r="12" spans="1:11" s="47" customFormat="1" ht="15.75" x14ac:dyDescent="0.25">
      <c r="A12" s="25"/>
      <c r="B12" s="25"/>
      <c r="C12" s="25"/>
      <c r="D12" s="25"/>
      <c r="E12" s="25"/>
      <c r="F12" s="25"/>
      <c r="G12" s="25"/>
      <c r="H12" s="64"/>
      <c r="I12" s="347"/>
      <c r="J12" s="25"/>
    </row>
    <row r="13" spans="1:11" s="47" customFormat="1" ht="15.75" x14ac:dyDescent="0.25">
      <c r="A13" s="25"/>
      <c r="B13" s="25"/>
      <c r="C13" s="25"/>
      <c r="D13" s="25"/>
      <c r="E13" s="25"/>
      <c r="F13" s="25"/>
      <c r="G13" s="25"/>
      <c r="H13" s="64"/>
      <c r="I13" s="347"/>
      <c r="J13" s="25"/>
    </row>
    <row r="14" spans="1:11" s="47" customFormat="1" ht="15.75" x14ac:dyDescent="0.25">
      <c r="A14" s="25"/>
      <c r="B14" s="25"/>
      <c r="C14" s="25"/>
      <c r="D14" s="25"/>
      <c r="E14" s="25"/>
      <c r="F14" s="25"/>
      <c r="G14" s="25"/>
      <c r="H14" s="64"/>
      <c r="I14" s="347"/>
      <c r="J14" s="25"/>
    </row>
    <row r="15" spans="1:11" s="47" customFormat="1" ht="15.75" x14ac:dyDescent="0.25">
      <c r="A15" s="25"/>
      <c r="B15" s="25"/>
      <c r="C15" s="25"/>
      <c r="D15" s="25"/>
      <c r="E15" s="25"/>
      <c r="F15" s="25"/>
      <c r="G15" s="25"/>
      <c r="H15" s="64"/>
      <c r="I15" s="347"/>
      <c r="J15" s="25"/>
    </row>
    <row r="16" spans="1:11" s="47" customFormat="1" ht="15.75" x14ac:dyDescent="0.25">
      <c r="A16" s="25"/>
      <c r="B16" s="25"/>
      <c r="C16" s="25"/>
      <c r="D16" s="25"/>
      <c r="E16" s="25"/>
      <c r="F16" s="25"/>
      <c r="G16" s="25"/>
      <c r="H16" s="64"/>
      <c r="I16" s="347"/>
      <c r="J16" s="25"/>
    </row>
    <row r="17" spans="1:10" s="47" customFormat="1" ht="15.75" x14ac:dyDescent="0.25">
      <c r="A17" s="25"/>
      <c r="B17" s="25"/>
      <c r="C17" s="25"/>
      <c r="D17" s="25"/>
      <c r="E17" s="25"/>
      <c r="F17" s="25"/>
      <c r="G17" s="25"/>
      <c r="H17" s="64"/>
      <c r="I17" s="347"/>
      <c r="J17" s="25"/>
    </row>
    <row r="18" spans="1:10" s="47" customFormat="1" ht="15.75" x14ac:dyDescent="0.25">
      <c r="A18" s="25"/>
      <c r="B18" s="25"/>
      <c r="C18" s="25"/>
      <c r="D18" s="25"/>
      <c r="E18" s="25"/>
      <c r="F18" s="25"/>
      <c r="G18" s="25"/>
      <c r="H18" s="64"/>
      <c r="I18" s="347"/>
      <c r="J18" s="25"/>
    </row>
    <row r="19" spans="1:10" s="47" customFormat="1" ht="15.75" x14ac:dyDescent="0.25">
      <c r="A19" s="25"/>
      <c r="B19" s="25"/>
      <c r="C19" s="25"/>
      <c r="D19" s="25"/>
      <c r="E19" s="25"/>
      <c r="F19" s="25"/>
      <c r="G19" s="25"/>
      <c r="H19" s="64"/>
      <c r="I19" s="347"/>
      <c r="J19" s="25"/>
    </row>
    <row r="20" spans="1:10" s="47" customFormat="1" ht="15.75" x14ac:dyDescent="0.25">
      <c r="A20" s="25"/>
      <c r="B20" s="25"/>
      <c r="C20" s="25"/>
      <c r="D20" s="25"/>
      <c r="E20" s="25"/>
      <c r="F20" s="25"/>
      <c r="G20" s="25"/>
      <c r="H20" s="64"/>
      <c r="I20" s="347"/>
      <c r="J20" s="2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"/>
  <sheetViews>
    <sheetView workbookViewId="0">
      <selection activeCell="J8" sqref="J8"/>
    </sheetView>
  </sheetViews>
  <sheetFormatPr defaultRowHeight="15" x14ac:dyDescent="0.25"/>
  <cols>
    <col min="1" max="1" width="7.140625" style="18" customWidth="1"/>
    <col min="2" max="2" width="18" style="18" customWidth="1"/>
    <col min="3" max="3" width="12" style="18" customWidth="1"/>
    <col min="4" max="4" width="9.140625" style="18"/>
    <col min="5" max="5" width="11" style="18" customWidth="1"/>
    <col min="6" max="7" width="13" style="18" customWidth="1"/>
    <col min="8" max="8" width="17" style="18" customWidth="1"/>
    <col min="9" max="9" width="9.140625" style="333"/>
  </cols>
  <sheetData>
    <row r="1" spans="1:11" x14ac:dyDescent="0.25">
      <c r="H1" s="20"/>
      <c r="I1" s="349"/>
    </row>
    <row r="2" spans="1:11" s="1" customFormat="1" ht="26.25" x14ac:dyDescent="0.4">
      <c r="A2" s="60"/>
      <c r="B2" s="54" t="s">
        <v>93</v>
      </c>
      <c r="C2" s="54"/>
      <c r="D2" s="147"/>
      <c r="E2" s="54"/>
      <c r="F2" s="54"/>
      <c r="G2" s="54"/>
      <c r="H2" s="148"/>
      <c r="I2" s="350"/>
      <c r="J2" s="149"/>
    </row>
    <row r="3" spans="1:11" x14ac:dyDescent="0.25">
      <c r="A3" s="19"/>
      <c r="B3" s="19"/>
      <c r="C3" s="19"/>
      <c r="D3" s="19"/>
      <c r="E3" s="19"/>
      <c r="F3" s="19"/>
      <c r="G3" s="19"/>
      <c r="H3" s="21"/>
      <c r="I3" s="351"/>
      <c r="J3" s="5"/>
    </row>
    <row r="4" spans="1:11" s="47" customFormat="1" ht="33.75" customHeight="1" x14ac:dyDescent="0.25">
      <c r="A4" s="65"/>
      <c r="B4" s="71" t="s">
        <v>71</v>
      </c>
      <c r="C4" s="71" t="s">
        <v>96</v>
      </c>
      <c r="D4" s="71" t="s">
        <v>109</v>
      </c>
      <c r="E4" s="71" t="s">
        <v>104</v>
      </c>
      <c r="F4" s="71" t="s">
        <v>105</v>
      </c>
      <c r="G4" s="71" t="s">
        <v>108</v>
      </c>
      <c r="H4" s="62"/>
      <c r="I4" s="341"/>
      <c r="J4" s="65"/>
      <c r="K4" s="25"/>
    </row>
    <row r="5" spans="1:11" s="47" customFormat="1" ht="15.75" x14ac:dyDescent="0.25">
      <c r="A5" s="65"/>
      <c r="B5" s="288" t="s">
        <v>75</v>
      </c>
      <c r="C5" s="220" t="s">
        <v>59</v>
      </c>
      <c r="D5" s="291" t="s">
        <v>59</v>
      </c>
      <c r="E5" s="291" t="s">
        <v>59</v>
      </c>
      <c r="F5" s="291" t="s">
        <v>59</v>
      </c>
      <c r="G5" s="291" t="s">
        <v>59</v>
      </c>
      <c r="H5" s="284" t="s">
        <v>43</v>
      </c>
      <c r="I5" s="286" t="s">
        <v>36</v>
      </c>
      <c r="J5" s="65"/>
      <c r="K5" s="25"/>
    </row>
    <row r="6" spans="1:11" s="47" customFormat="1" ht="15.75" x14ac:dyDescent="0.25">
      <c r="A6" s="65"/>
      <c r="B6" s="289"/>
      <c r="C6" s="290"/>
      <c r="D6" s="292"/>
      <c r="E6" s="292"/>
      <c r="F6" s="292"/>
      <c r="G6" s="292"/>
      <c r="H6" s="285"/>
      <c r="I6" s="287"/>
      <c r="J6" s="65"/>
      <c r="K6" s="25"/>
    </row>
    <row r="7" spans="1:11" s="47" customFormat="1" ht="24.75" customHeight="1" x14ac:dyDescent="0.25">
      <c r="A7" s="65"/>
      <c r="B7" s="88" t="s">
        <v>60</v>
      </c>
      <c r="C7" s="102"/>
      <c r="D7" s="145"/>
      <c r="E7" s="102"/>
      <c r="F7" s="102"/>
      <c r="G7" s="102"/>
      <c r="H7" s="90"/>
      <c r="I7" s="323"/>
      <c r="J7" s="65"/>
      <c r="K7" s="25"/>
    </row>
    <row r="8" spans="1:11" s="47" customFormat="1" ht="25.5" customHeight="1" x14ac:dyDescent="0.25">
      <c r="A8" s="65"/>
      <c r="B8" s="96">
        <v>5</v>
      </c>
      <c r="C8" s="146">
        <v>28</v>
      </c>
      <c r="D8" s="146">
        <v>28</v>
      </c>
      <c r="E8" s="146">
        <v>28</v>
      </c>
      <c r="F8" s="146">
        <v>28</v>
      </c>
      <c r="G8" s="146">
        <v>28</v>
      </c>
      <c r="H8" s="130">
        <f>G8+F8+E8+D8+C8</f>
        <v>140</v>
      </c>
      <c r="I8" s="342">
        <v>3</v>
      </c>
      <c r="J8" s="65" t="s">
        <v>152</v>
      </c>
      <c r="K8" s="25"/>
    </row>
    <row r="9" spans="1:11" x14ac:dyDescent="0.25">
      <c r="A9" s="19"/>
      <c r="B9" s="19"/>
      <c r="C9" s="19"/>
      <c r="D9" s="19"/>
      <c r="E9" s="19"/>
      <c r="F9" s="19"/>
      <c r="G9" s="19"/>
      <c r="H9" s="21"/>
      <c r="I9" s="346"/>
      <c r="J9" s="19"/>
      <c r="K9" s="18"/>
    </row>
    <row r="10" spans="1:11" x14ac:dyDescent="0.25">
      <c r="A10" s="19"/>
      <c r="B10" s="19"/>
      <c r="C10" s="19"/>
      <c r="D10" s="19"/>
      <c r="E10" s="19"/>
      <c r="F10" s="19"/>
      <c r="G10" s="19"/>
      <c r="H10" s="21"/>
      <c r="I10" s="351"/>
      <c r="J10" s="5"/>
    </row>
    <row r="11" spans="1:11" x14ac:dyDescent="0.25">
      <c r="H11" s="20"/>
      <c r="I11" s="349"/>
    </row>
    <row r="12" spans="1:11" x14ac:dyDescent="0.25">
      <c r="H12" s="20"/>
      <c r="I12" s="349"/>
    </row>
  </sheetData>
  <mergeCells count="8">
    <mergeCell ref="H5:H6"/>
    <mergeCell ref="I5:I6"/>
    <mergeCell ref="B5:B6"/>
    <mergeCell ref="C5:C6"/>
    <mergeCell ref="D5:D6"/>
    <mergeCell ref="E5:E6"/>
    <mergeCell ref="G5:G6"/>
    <mergeCell ref="F5:F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5"/>
  <sheetViews>
    <sheetView zoomScale="80" zoomScaleNormal="80" workbookViewId="0">
      <selection activeCell="U16" sqref="U16"/>
    </sheetView>
  </sheetViews>
  <sheetFormatPr defaultRowHeight="15" x14ac:dyDescent="0.25"/>
  <cols>
    <col min="1" max="1" width="3.85546875" style="18" customWidth="1"/>
    <col min="2" max="2" width="10.85546875" style="18" customWidth="1"/>
    <col min="3" max="3" width="10" style="18" customWidth="1"/>
    <col min="4" max="4" width="13.28515625" style="18" customWidth="1"/>
    <col min="5" max="5" width="14.42578125" style="18" customWidth="1"/>
    <col min="6" max="6" width="9" style="18" customWidth="1"/>
    <col min="7" max="7" width="11.140625" style="18" customWidth="1"/>
    <col min="8" max="8" width="9.28515625" style="18" customWidth="1"/>
    <col min="9" max="9" width="12.42578125" style="18" customWidth="1"/>
    <col min="10" max="10" width="12.5703125" style="18" customWidth="1"/>
    <col min="11" max="11" width="12.7109375" style="18" customWidth="1"/>
    <col min="12" max="12" width="11.5703125" style="18" customWidth="1"/>
    <col min="13" max="13" width="7.42578125" style="18" customWidth="1"/>
    <col min="14" max="14" width="8.28515625" style="18" customWidth="1"/>
    <col min="15" max="15" width="7.85546875" style="18" customWidth="1"/>
    <col min="16" max="16" width="9.140625" style="18" customWidth="1"/>
    <col min="17" max="17" width="7.85546875" style="18" customWidth="1"/>
    <col min="18" max="18" width="7.5703125" style="18" customWidth="1"/>
    <col min="19" max="19" width="6.7109375" style="18" customWidth="1"/>
    <col min="20" max="20" width="8.28515625" style="23" customWidth="1"/>
    <col min="21" max="21" width="6.28515625" customWidth="1"/>
  </cols>
  <sheetData>
    <row r="1" spans="2:21" s="60" customFormat="1" ht="26.25" x14ac:dyDescent="0.4">
      <c r="B1" s="60" t="s">
        <v>91</v>
      </c>
      <c r="C1" s="115"/>
      <c r="G1" s="134"/>
    </row>
    <row r="2" spans="2:21" s="65" customFormat="1" ht="15.75" x14ac:dyDescent="0.25">
      <c r="C2" s="122"/>
      <c r="G2" s="123"/>
    </row>
    <row r="3" spans="2:21" s="79" customFormat="1" ht="63.75" customHeight="1" x14ac:dyDescent="0.25">
      <c r="B3" s="33"/>
      <c r="C3" s="203" t="s">
        <v>0</v>
      </c>
      <c r="D3" s="203"/>
      <c r="E3" s="203"/>
      <c r="F3" s="33" t="s">
        <v>14</v>
      </c>
      <c r="G3" s="33" t="s">
        <v>12</v>
      </c>
      <c r="H3" s="33" t="s">
        <v>37</v>
      </c>
      <c r="I3" s="33" t="s">
        <v>38</v>
      </c>
      <c r="J3" s="33" t="s">
        <v>20</v>
      </c>
      <c r="K3" s="33" t="s">
        <v>21</v>
      </c>
      <c r="L3" s="33" t="s">
        <v>17</v>
      </c>
      <c r="M3" s="33" t="s">
        <v>40</v>
      </c>
      <c r="N3" s="181" t="s">
        <v>41</v>
      </c>
      <c r="O3" s="181" t="s">
        <v>42</v>
      </c>
      <c r="P3" s="203" t="s">
        <v>4</v>
      </c>
      <c r="Q3" s="278"/>
      <c r="R3" s="278"/>
      <c r="S3" s="33" t="s">
        <v>5</v>
      </c>
      <c r="T3" s="188" t="s">
        <v>36</v>
      </c>
    </row>
    <row r="4" spans="2:21" s="182" customFormat="1" ht="23.25" customHeight="1" x14ac:dyDescent="0.25">
      <c r="B4" s="183" t="s">
        <v>92</v>
      </c>
      <c r="C4" s="183" t="s">
        <v>109</v>
      </c>
      <c r="D4" s="181" t="s">
        <v>116</v>
      </c>
      <c r="E4" s="183" t="s">
        <v>115</v>
      </c>
      <c r="F4" s="181" t="s">
        <v>109</v>
      </c>
      <c r="G4" s="181" t="s">
        <v>109</v>
      </c>
      <c r="H4" s="181" t="s">
        <v>109</v>
      </c>
      <c r="I4" s="183" t="s">
        <v>115</v>
      </c>
      <c r="J4" s="183" t="s">
        <v>115</v>
      </c>
      <c r="K4" s="183" t="s">
        <v>116</v>
      </c>
      <c r="L4" s="183" t="s">
        <v>115</v>
      </c>
      <c r="M4" s="306" t="s">
        <v>117</v>
      </c>
      <c r="N4" s="307"/>
      <c r="O4" s="308"/>
      <c r="P4" s="183"/>
      <c r="Q4" s="183"/>
      <c r="R4" s="183"/>
      <c r="S4" s="183"/>
      <c r="T4" s="183"/>
    </row>
    <row r="5" spans="2:21" s="79" customFormat="1" ht="15.75" customHeight="1" x14ac:dyDescent="0.25">
      <c r="B5" s="33" t="s">
        <v>75</v>
      </c>
      <c r="C5" s="204">
        <v>30</v>
      </c>
      <c r="D5" s="218"/>
      <c r="E5" s="219"/>
      <c r="F5" s="184">
        <v>5</v>
      </c>
      <c r="G5" s="185" t="s">
        <v>65</v>
      </c>
      <c r="H5" s="186">
        <v>5</v>
      </c>
      <c r="I5" s="186">
        <v>5</v>
      </c>
      <c r="J5" s="186">
        <v>5</v>
      </c>
      <c r="K5" s="186">
        <v>5</v>
      </c>
      <c r="L5" s="186">
        <v>10</v>
      </c>
      <c r="M5" s="187">
        <v>5</v>
      </c>
      <c r="N5" s="187">
        <v>5</v>
      </c>
      <c r="O5" s="187">
        <v>5</v>
      </c>
      <c r="P5" s="304">
        <v>20</v>
      </c>
      <c r="Q5" s="297"/>
      <c r="R5" s="305"/>
      <c r="S5" s="186">
        <f>O5+N5+M5+L5+K5+J5+I5+H5+F5+C5+10</f>
        <v>90</v>
      </c>
      <c r="T5" s="187"/>
    </row>
    <row r="6" spans="2:21" s="65" customFormat="1" ht="15.75" customHeight="1" x14ac:dyDescent="0.25">
      <c r="B6" s="35" t="s">
        <v>33</v>
      </c>
      <c r="C6" s="177"/>
      <c r="D6" s="35"/>
      <c r="E6" s="35"/>
      <c r="F6" s="180"/>
      <c r="G6" s="180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2:21" s="65" customFormat="1" ht="15.75" customHeight="1" x14ac:dyDescent="0.25">
      <c r="B7" s="44">
        <v>2</v>
      </c>
      <c r="C7" s="178">
        <v>26</v>
      </c>
      <c r="D7" s="44">
        <v>25</v>
      </c>
      <c r="E7" s="44">
        <v>25</v>
      </c>
      <c r="F7" s="179">
        <v>2</v>
      </c>
      <c r="G7" s="179">
        <f>3+2</f>
        <v>5</v>
      </c>
      <c r="H7" s="44">
        <v>2</v>
      </c>
      <c r="I7" s="44">
        <v>3</v>
      </c>
      <c r="J7" s="44">
        <v>2</v>
      </c>
      <c r="K7" s="44">
        <v>3</v>
      </c>
      <c r="L7" s="44">
        <v>6</v>
      </c>
      <c r="M7" s="44">
        <v>1</v>
      </c>
      <c r="N7" s="44">
        <v>4</v>
      </c>
      <c r="O7" s="44">
        <v>0</v>
      </c>
      <c r="P7" s="44"/>
      <c r="Q7" s="44"/>
      <c r="R7" s="44"/>
      <c r="S7" s="103">
        <f>(((C7+D7+E7)/3)+(F7+G7+H7+I7+J7+K7+L7+M7+N7+O7))-R7-P7-Q7</f>
        <v>53.333333333333329</v>
      </c>
      <c r="T7" s="44"/>
    </row>
    <row r="8" spans="2:21" s="65" customFormat="1" ht="15.75" customHeight="1" x14ac:dyDescent="0.25">
      <c r="B8" s="35" t="s">
        <v>70</v>
      </c>
      <c r="C8" s="177"/>
      <c r="D8" s="35"/>
      <c r="E8" s="35"/>
      <c r="F8" s="180"/>
      <c r="G8" s="180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1" s="65" customFormat="1" ht="15.75" customHeight="1" x14ac:dyDescent="0.25">
      <c r="B9" s="44">
        <v>1</v>
      </c>
      <c r="C9" s="178">
        <v>28</v>
      </c>
      <c r="D9" s="44">
        <v>28</v>
      </c>
      <c r="E9" s="44">
        <v>28</v>
      </c>
      <c r="F9" s="179">
        <v>4</v>
      </c>
      <c r="G9" s="179">
        <f>4+4</f>
        <v>8</v>
      </c>
      <c r="H9" s="44">
        <v>3</v>
      </c>
      <c r="I9" s="44">
        <v>2</v>
      </c>
      <c r="J9" s="44">
        <v>3</v>
      </c>
      <c r="K9" s="44">
        <v>2</v>
      </c>
      <c r="L9" s="44">
        <v>6</v>
      </c>
      <c r="M9" s="44">
        <v>4</v>
      </c>
      <c r="N9" s="44">
        <v>2</v>
      </c>
      <c r="O9" s="44">
        <v>3</v>
      </c>
      <c r="P9" s="44"/>
      <c r="Q9" s="44"/>
      <c r="R9" s="44"/>
      <c r="S9" s="103">
        <f>(((C9+D9+E9)/3)+(F9+G9+H9+I9+J9+K9+L9+M9+N9+O9))-R9-P9-Q9</f>
        <v>65</v>
      </c>
      <c r="T9" s="44">
        <v>3</v>
      </c>
      <c r="U9" s="65" t="s">
        <v>157</v>
      </c>
    </row>
    <row r="10" spans="2:21" s="65" customFormat="1" ht="15.75" customHeight="1" x14ac:dyDescent="0.25">
      <c r="B10" s="35" t="s">
        <v>35</v>
      </c>
      <c r="C10" s="177"/>
      <c r="D10" s="35"/>
      <c r="E10" s="35"/>
      <c r="F10" s="35"/>
      <c r="G10" s="128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2:21" s="65" customFormat="1" ht="15.75" customHeight="1" x14ac:dyDescent="0.25">
      <c r="B11" s="44">
        <v>3</v>
      </c>
      <c r="C11" s="178">
        <v>30</v>
      </c>
      <c r="D11" s="44">
        <v>30</v>
      </c>
      <c r="E11" s="44">
        <v>30</v>
      </c>
      <c r="F11" s="179">
        <v>4</v>
      </c>
      <c r="G11" s="179">
        <f>5+5</f>
        <v>10</v>
      </c>
      <c r="H11" s="44">
        <v>4</v>
      </c>
      <c r="I11" s="44">
        <v>5</v>
      </c>
      <c r="J11" s="44">
        <v>5</v>
      </c>
      <c r="K11" s="44">
        <v>5</v>
      </c>
      <c r="L11" s="44">
        <v>10</v>
      </c>
      <c r="M11" s="44">
        <v>5</v>
      </c>
      <c r="N11" s="44">
        <v>5</v>
      </c>
      <c r="O11" s="44">
        <v>5</v>
      </c>
      <c r="P11" s="44"/>
      <c r="Q11" s="44"/>
      <c r="R11" s="44"/>
      <c r="S11" s="103">
        <f>(((C11+D11+E11)/3)+(F11+G11+H11+I11+J11+K11+L11+M11+N11+O11))-R11-P11-Q11</f>
        <v>88</v>
      </c>
      <c r="T11" s="44">
        <v>1</v>
      </c>
      <c r="U11" s="65" t="s">
        <v>156</v>
      </c>
    </row>
    <row r="12" spans="2:21" s="25" customFormat="1" ht="15.75" x14ac:dyDescent="0.25">
      <c r="T12" s="123"/>
    </row>
    <row r="13" spans="2:21" s="25" customFormat="1" ht="15.75" x14ac:dyDescent="0.25">
      <c r="T13" s="123"/>
    </row>
    <row r="14" spans="2:21" s="25" customFormat="1" ht="15.75" x14ac:dyDescent="0.25">
      <c r="T14" s="123"/>
    </row>
    <row r="15" spans="2:21" s="25" customFormat="1" ht="15.75" x14ac:dyDescent="0.25">
      <c r="T15" s="123"/>
    </row>
    <row r="16" spans="2:21" s="25" customFormat="1" ht="15.75" x14ac:dyDescent="0.25">
      <c r="T16" s="123"/>
    </row>
    <row r="17" spans="20:20" s="25" customFormat="1" ht="15.75" x14ac:dyDescent="0.25">
      <c r="T17" s="123"/>
    </row>
    <row r="18" spans="20:20" s="25" customFormat="1" ht="15.75" x14ac:dyDescent="0.25">
      <c r="T18" s="123"/>
    </row>
    <row r="19" spans="20:20" s="25" customFormat="1" ht="15.75" x14ac:dyDescent="0.25">
      <c r="T19" s="123"/>
    </row>
    <row r="20" spans="20:20" s="25" customFormat="1" ht="15.75" x14ac:dyDescent="0.25">
      <c r="T20" s="123"/>
    </row>
    <row r="21" spans="20:20" s="25" customFormat="1" ht="15.75" x14ac:dyDescent="0.25">
      <c r="T21" s="123"/>
    </row>
    <row r="22" spans="20:20" s="25" customFormat="1" ht="15.75" x14ac:dyDescent="0.25">
      <c r="T22" s="123"/>
    </row>
    <row r="23" spans="20:20" s="25" customFormat="1" ht="15.75" x14ac:dyDescent="0.25">
      <c r="T23" s="123"/>
    </row>
    <row r="24" spans="20:20" s="25" customFormat="1" ht="15.75" x14ac:dyDescent="0.25">
      <c r="T24" s="123"/>
    </row>
    <row r="25" spans="20:20" s="25" customFormat="1" ht="15.75" x14ac:dyDescent="0.25">
      <c r="T25" s="123"/>
    </row>
  </sheetData>
  <mergeCells count="5">
    <mergeCell ref="P3:R3"/>
    <mergeCell ref="C3:E3"/>
    <mergeCell ref="C5:E5"/>
    <mergeCell ref="P5:R5"/>
    <mergeCell ref="M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2:K28"/>
  <sheetViews>
    <sheetView tabSelected="1" zoomScale="86" zoomScaleNormal="86" workbookViewId="0">
      <selection activeCell="L13" sqref="L13"/>
    </sheetView>
  </sheetViews>
  <sheetFormatPr defaultRowHeight="15" x14ac:dyDescent="0.25"/>
  <cols>
    <col min="1" max="1" width="6.28515625" style="18" customWidth="1"/>
    <col min="2" max="2" width="16.42578125" style="18" customWidth="1"/>
    <col min="3" max="3" width="9.140625" style="18"/>
    <col min="4" max="4" width="10.42578125" style="18" customWidth="1"/>
    <col min="5" max="6" width="9.140625" style="18"/>
    <col min="7" max="7" width="12.28515625" style="18" customWidth="1"/>
    <col min="8" max="8" width="9.140625" style="20"/>
    <col min="9" max="9" width="9.140625" style="317"/>
    <col min="10" max="11" width="9.140625" style="18"/>
  </cols>
  <sheetData>
    <row r="2" spans="1:11" s="1" customFormat="1" ht="26.25" x14ac:dyDescent="0.4">
      <c r="A2" s="60"/>
      <c r="B2" s="54" t="s">
        <v>94</v>
      </c>
      <c r="C2" s="54"/>
      <c r="D2" s="147"/>
      <c r="E2" s="54"/>
      <c r="F2" s="54"/>
      <c r="G2" s="54"/>
      <c r="H2" s="148"/>
      <c r="I2" s="339"/>
      <c r="J2" s="54"/>
      <c r="K2" s="54"/>
    </row>
    <row r="3" spans="1:11" s="47" customFormat="1" ht="15.75" x14ac:dyDescent="0.25">
      <c r="A3" s="65"/>
      <c r="B3" s="65"/>
      <c r="C3" s="65"/>
      <c r="D3" s="65"/>
      <c r="E3" s="65"/>
      <c r="F3" s="65"/>
      <c r="G3" s="65"/>
      <c r="H3" s="66"/>
      <c r="I3" s="340"/>
      <c r="J3" s="25"/>
      <c r="K3" s="25"/>
    </row>
    <row r="4" spans="1:11" s="47" customFormat="1" ht="47.25" customHeight="1" x14ac:dyDescent="0.25">
      <c r="A4" s="65"/>
      <c r="B4" s="71" t="s">
        <v>10</v>
      </c>
      <c r="C4" s="71" t="s">
        <v>109</v>
      </c>
      <c r="D4" s="71" t="s">
        <v>115</v>
      </c>
      <c r="E4" s="71" t="s">
        <v>108</v>
      </c>
      <c r="F4" s="71" t="s">
        <v>98</v>
      </c>
      <c r="G4" s="71" t="s">
        <v>105</v>
      </c>
      <c r="H4" s="62" t="s">
        <v>43</v>
      </c>
      <c r="I4" s="341"/>
      <c r="J4" s="25"/>
      <c r="K4" s="25"/>
    </row>
    <row r="5" spans="1:11" s="47" customFormat="1" ht="15.75" x14ac:dyDescent="0.25">
      <c r="A5" s="65"/>
      <c r="B5" s="288" t="s">
        <v>11</v>
      </c>
      <c r="C5" s="220" t="s">
        <v>59</v>
      </c>
      <c r="D5" s="291" t="s">
        <v>59</v>
      </c>
      <c r="E5" s="291" t="s">
        <v>59</v>
      </c>
      <c r="F5" s="291" t="s">
        <v>59</v>
      </c>
      <c r="G5" s="291" t="s">
        <v>59</v>
      </c>
      <c r="H5" s="284"/>
      <c r="I5" s="286" t="s">
        <v>36</v>
      </c>
      <c r="J5" s="25"/>
      <c r="K5" s="25"/>
    </row>
    <row r="6" spans="1:11" s="47" customFormat="1" ht="15.75" x14ac:dyDescent="0.25">
      <c r="A6" s="65"/>
      <c r="B6" s="289"/>
      <c r="C6" s="290"/>
      <c r="D6" s="292"/>
      <c r="E6" s="292"/>
      <c r="F6" s="292"/>
      <c r="G6" s="292"/>
      <c r="H6" s="285"/>
      <c r="I6" s="287"/>
      <c r="J6" s="25"/>
      <c r="K6" s="25"/>
    </row>
    <row r="7" spans="1:11" s="47" customFormat="1" ht="15.75" x14ac:dyDescent="0.25">
      <c r="A7" s="65"/>
      <c r="B7" s="88" t="s">
        <v>33</v>
      </c>
      <c r="C7" s="102"/>
      <c r="D7" s="145"/>
      <c r="E7" s="102"/>
      <c r="F7" s="102"/>
      <c r="G7" s="102"/>
      <c r="H7" s="90"/>
      <c r="I7" s="323"/>
      <c r="J7" s="25"/>
      <c r="K7" s="25"/>
    </row>
    <row r="8" spans="1:11" s="47" customFormat="1" ht="15.75" x14ac:dyDescent="0.25">
      <c r="A8" s="65"/>
      <c r="B8" s="96">
        <v>4</v>
      </c>
      <c r="C8" s="146">
        <v>29</v>
      </c>
      <c r="D8" s="146">
        <v>29</v>
      </c>
      <c r="E8" s="146">
        <v>28</v>
      </c>
      <c r="F8" s="146">
        <v>28</v>
      </c>
      <c r="G8" s="146">
        <v>28</v>
      </c>
      <c r="H8" s="130">
        <f>G8+F8+E8+D8+C8</f>
        <v>142</v>
      </c>
      <c r="I8" s="342">
        <v>3</v>
      </c>
      <c r="J8" s="25" t="s">
        <v>110</v>
      </c>
      <c r="K8" s="25"/>
    </row>
    <row r="9" spans="1:11" s="47" customFormat="1" ht="15.75" x14ac:dyDescent="0.25">
      <c r="A9" s="65"/>
      <c r="B9" s="88" t="s">
        <v>39</v>
      </c>
      <c r="C9" s="102"/>
      <c r="D9" s="145"/>
      <c r="E9" s="102"/>
      <c r="F9" s="102"/>
      <c r="G9" s="102"/>
      <c r="H9" s="90"/>
      <c r="I9" s="323"/>
      <c r="J9" s="25"/>
      <c r="K9" s="25"/>
    </row>
    <row r="10" spans="1:11" s="47" customFormat="1" ht="15.75" x14ac:dyDescent="0.25">
      <c r="A10" s="65"/>
      <c r="B10" s="96">
        <v>5</v>
      </c>
      <c r="C10" s="146">
        <v>30</v>
      </c>
      <c r="D10" s="146">
        <v>29</v>
      </c>
      <c r="E10" s="146">
        <v>30</v>
      </c>
      <c r="F10" s="146">
        <v>30</v>
      </c>
      <c r="G10" s="146">
        <v>30</v>
      </c>
      <c r="H10" s="130">
        <f>G10+F10+E10+D10+C10</f>
        <v>149</v>
      </c>
      <c r="I10" s="342">
        <v>1</v>
      </c>
      <c r="J10" s="25" t="s">
        <v>158</v>
      </c>
      <c r="K10" s="25"/>
    </row>
    <row r="11" spans="1:11" s="47" customFormat="1" ht="15.75" x14ac:dyDescent="0.25">
      <c r="A11" s="65"/>
      <c r="B11" s="65"/>
      <c r="C11" s="65"/>
      <c r="D11" s="65"/>
      <c r="E11" s="65"/>
      <c r="F11" s="65"/>
      <c r="G11" s="65"/>
      <c r="H11" s="66"/>
      <c r="I11" s="340"/>
      <c r="J11" s="25"/>
      <c r="K11" s="25"/>
    </row>
    <row r="12" spans="1:11" s="47" customFormat="1" ht="15.75" x14ac:dyDescent="0.25">
      <c r="A12" s="25"/>
      <c r="B12" s="25"/>
      <c r="C12" s="25"/>
      <c r="D12" s="25"/>
      <c r="E12" s="25"/>
      <c r="F12" s="25"/>
      <c r="G12" s="25"/>
      <c r="H12" s="64"/>
      <c r="I12" s="309"/>
      <c r="J12" s="25"/>
      <c r="K12" s="25"/>
    </row>
    <row r="13" spans="1:11" s="47" customFormat="1" ht="15.75" x14ac:dyDescent="0.25">
      <c r="A13" s="25"/>
      <c r="B13" s="25"/>
      <c r="C13" s="25"/>
      <c r="D13" s="25"/>
      <c r="E13" s="25"/>
      <c r="F13" s="25"/>
      <c r="G13" s="25"/>
      <c r="H13" s="64"/>
      <c r="I13" s="309"/>
      <c r="J13" s="25"/>
      <c r="K13" s="25"/>
    </row>
    <row r="14" spans="1:11" s="47" customFormat="1" ht="15.75" x14ac:dyDescent="0.25">
      <c r="A14" s="25"/>
      <c r="B14" s="25"/>
      <c r="C14" s="25"/>
      <c r="D14" s="25"/>
      <c r="E14" s="25"/>
      <c r="F14" s="25"/>
      <c r="G14" s="25"/>
      <c r="H14" s="64"/>
      <c r="I14" s="309"/>
      <c r="J14" s="25"/>
      <c r="K14" s="25"/>
    </row>
    <row r="15" spans="1:11" s="47" customFormat="1" ht="15.75" x14ac:dyDescent="0.25">
      <c r="A15" s="25"/>
      <c r="B15" s="25"/>
      <c r="C15" s="25"/>
      <c r="D15" s="25"/>
      <c r="E15" s="25"/>
      <c r="F15" s="25"/>
      <c r="G15" s="25"/>
      <c r="H15" s="64"/>
      <c r="I15" s="309"/>
      <c r="J15" s="25"/>
      <c r="K15" s="25"/>
    </row>
    <row r="16" spans="1:11" s="47" customFormat="1" ht="15.75" x14ac:dyDescent="0.25">
      <c r="A16" s="25"/>
      <c r="B16" s="25"/>
      <c r="C16" s="25"/>
      <c r="D16" s="25"/>
      <c r="E16" s="25"/>
      <c r="F16" s="25"/>
      <c r="G16" s="25"/>
      <c r="H16" s="64"/>
      <c r="I16" s="309"/>
      <c r="J16" s="25"/>
      <c r="K16" s="25"/>
    </row>
    <row r="17" spans="1:11" s="47" customFormat="1" ht="15.75" x14ac:dyDescent="0.25">
      <c r="A17" s="25"/>
      <c r="B17" s="25"/>
      <c r="C17" s="25"/>
      <c r="D17" s="25"/>
      <c r="E17" s="25"/>
      <c r="F17" s="25"/>
      <c r="G17" s="25"/>
      <c r="H17" s="64"/>
      <c r="I17" s="309"/>
      <c r="J17" s="25"/>
      <c r="K17" s="25"/>
    </row>
    <row r="18" spans="1:11" s="47" customFormat="1" ht="15.75" x14ac:dyDescent="0.25">
      <c r="A18" s="25"/>
      <c r="B18" s="25"/>
      <c r="C18" s="25"/>
      <c r="D18" s="25"/>
      <c r="E18" s="25"/>
      <c r="F18" s="25"/>
      <c r="G18" s="25"/>
      <c r="H18" s="64"/>
      <c r="I18" s="309"/>
      <c r="J18" s="25"/>
      <c r="K18" s="25"/>
    </row>
    <row r="19" spans="1:11" s="47" customFormat="1" ht="15.75" x14ac:dyDescent="0.25">
      <c r="A19" s="25"/>
      <c r="B19" s="25"/>
      <c r="C19" s="25"/>
      <c r="D19" s="25"/>
      <c r="E19" s="25"/>
      <c r="F19" s="25"/>
      <c r="G19" s="25"/>
      <c r="H19" s="64"/>
      <c r="I19" s="309"/>
      <c r="J19" s="25"/>
      <c r="K19" s="25"/>
    </row>
    <row r="20" spans="1:11" s="47" customFormat="1" ht="15.75" x14ac:dyDescent="0.25">
      <c r="A20" s="25"/>
      <c r="B20" s="25"/>
      <c r="C20" s="25"/>
      <c r="D20" s="25"/>
      <c r="E20" s="25"/>
      <c r="F20" s="25"/>
      <c r="G20" s="25"/>
      <c r="H20" s="64"/>
      <c r="I20" s="309"/>
      <c r="J20" s="25"/>
      <c r="K20" s="25"/>
    </row>
    <row r="21" spans="1:11" s="47" customFormat="1" ht="15.75" x14ac:dyDescent="0.25">
      <c r="A21" s="25"/>
      <c r="B21" s="25"/>
      <c r="C21" s="25"/>
      <c r="D21" s="25"/>
      <c r="E21" s="25"/>
      <c r="F21" s="25"/>
      <c r="G21" s="25"/>
      <c r="H21" s="64"/>
      <c r="I21" s="309"/>
      <c r="J21" s="25"/>
      <c r="K21" s="25"/>
    </row>
    <row r="22" spans="1:11" s="47" customFormat="1" ht="15.75" x14ac:dyDescent="0.25">
      <c r="A22" s="25"/>
      <c r="B22" s="25"/>
      <c r="C22" s="25"/>
      <c r="D22" s="25"/>
      <c r="E22" s="25"/>
      <c r="F22" s="25"/>
      <c r="G22" s="25"/>
      <c r="H22" s="64"/>
      <c r="I22" s="309"/>
      <c r="J22" s="25"/>
      <c r="K22" s="25"/>
    </row>
    <row r="23" spans="1:11" s="47" customFormat="1" ht="15.75" x14ac:dyDescent="0.25">
      <c r="A23" s="25"/>
      <c r="B23" s="25"/>
      <c r="C23" s="25"/>
      <c r="D23" s="25"/>
      <c r="E23" s="25"/>
      <c r="F23" s="25"/>
      <c r="G23" s="25"/>
      <c r="H23" s="64"/>
      <c r="I23" s="309"/>
      <c r="J23" s="25"/>
      <c r="K23" s="25"/>
    </row>
    <row r="24" spans="1:11" s="47" customFormat="1" ht="15.75" x14ac:dyDescent="0.25">
      <c r="A24" s="25"/>
      <c r="B24" s="25"/>
      <c r="C24" s="25"/>
      <c r="D24" s="25"/>
      <c r="E24" s="25"/>
      <c r="F24" s="25"/>
      <c r="G24" s="25"/>
      <c r="H24" s="64"/>
      <c r="I24" s="309"/>
      <c r="J24" s="25"/>
      <c r="K24" s="25"/>
    </row>
    <row r="25" spans="1:11" s="47" customFormat="1" ht="15.75" x14ac:dyDescent="0.25">
      <c r="A25" s="25"/>
      <c r="B25" s="25"/>
      <c r="C25" s="25"/>
      <c r="D25" s="25"/>
      <c r="E25" s="25"/>
      <c r="F25" s="25"/>
      <c r="G25" s="25"/>
      <c r="H25" s="64"/>
      <c r="I25" s="309"/>
      <c r="J25" s="25"/>
      <c r="K25" s="25"/>
    </row>
    <row r="26" spans="1:11" s="47" customFormat="1" ht="15.75" x14ac:dyDescent="0.25">
      <c r="A26" s="25"/>
      <c r="B26" s="25"/>
      <c r="C26" s="25"/>
      <c r="D26" s="25"/>
      <c r="E26" s="25"/>
      <c r="F26" s="25"/>
      <c r="G26" s="25"/>
      <c r="H26" s="64"/>
      <c r="I26" s="309"/>
      <c r="J26" s="25"/>
      <c r="K26" s="25"/>
    </row>
    <row r="27" spans="1:11" s="47" customFormat="1" ht="15.75" x14ac:dyDescent="0.25">
      <c r="A27" s="25"/>
      <c r="B27" s="25"/>
      <c r="C27" s="25"/>
      <c r="D27" s="25"/>
      <c r="E27" s="25"/>
      <c r="F27" s="25"/>
      <c r="G27" s="25"/>
      <c r="H27" s="64"/>
      <c r="I27" s="309"/>
      <c r="J27" s="25"/>
      <c r="K27" s="25"/>
    </row>
    <row r="28" spans="1:11" s="47" customFormat="1" ht="15.75" x14ac:dyDescent="0.25">
      <c r="A28" s="25"/>
      <c r="B28" s="25"/>
      <c r="C28" s="25"/>
      <c r="D28" s="25"/>
      <c r="E28" s="25"/>
      <c r="F28" s="25"/>
      <c r="G28" s="25"/>
      <c r="H28" s="64"/>
      <c r="I28" s="309"/>
      <c r="J28" s="25"/>
      <c r="K28" s="2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V35"/>
  <sheetViews>
    <sheetView topLeftCell="A4" zoomScale="77" zoomScaleNormal="77" workbookViewId="0">
      <selection activeCell="R19" sqref="R19"/>
    </sheetView>
  </sheetViews>
  <sheetFormatPr defaultRowHeight="15" x14ac:dyDescent="0.25"/>
  <cols>
    <col min="1" max="1" width="14.28515625" style="13" customWidth="1"/>
    <col min="2" max="2" width="11.28515625" style="13" customWidth="1"/>
    <col min="3" max="3" width="11.28515625" style="17" customWidth="1"/>
    <col min="4" max="4" width="9.42578125" style="17" customWidth="1"/>
    <col min="5" max="7" width="8.7109375" style="17" customWidth="1"/>
    <col min="8" max="9" width="11" style="17" customWidth="1"/>
    <col min="10" max="10" width="12.42578125" style="17" customWidth="1"/>
    <col min="11" max="11" width="11" style="17" customWidth="1"/>
    <col min="12" max="12" width="11.7109375" style="17" customWidth="1"/>
    <col min="13" max="13" width="11" style="17" customWidth="1"/>
    <col min="14" max="14" width="11.7109375" style="17" customWidth="1"/>
    <col min="15" max="15" width="12" style="17" customWidth="1"/>
    <col min="16" max="16" width="11.28515625" style="13" customWidth="1"/>
    <col min="17" max="18" width="11.85546875" style="17" customWidth="1"/>
    <col min="19" max="19" width="8.7109375" style="17" customWidth="1"/>
    <col min="20" max="20" width="13.85546875" style="17" customWidth="1"/>
    <col min="21" max="21" width="8.7109375" style="13" customWidth="1"/>
    <col min="22" max="22" width="9.140625" style="10"/>
  </cols>
  <sheetData>
    <row r="1" spans="1:22" s="18" customFormat="1" x14ac:dyDescent="0.25">
      <c r="A1" s="52"/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3"/>
      <c r="R1" s="53"/>
      <c r="S1" s="53"/>
      <c r="T1" s="53"/>
      <c r="U1" s="52"/>
      <c r="V1" s="51"/>
    </row>
    <row r="2" spans="1:22" s="54" customFormat="1" ht="26.25" x14ac:dyDescent="0.4">
      <c r="A2" s="55"/>
      <c r="B2" s="55"/>
      <c r="C2" s="56"/>
      <c r="D2" s="56"/>
      <c r="E2" s="56"/>
      <c r="F2" s="57" t="s">
        <v>62</v>
      </c>
      <c r="G2" s="56"/>
      <c r="H2" s="57"/>
      <c r="I2" s="57"/>
      <c r="J2" s="56"/>
      <c r="K2" s="57"/>
      <c r="L2" s="57"/>
      <c r="M2" s="56"/>
      <c r="N2" s="56"/>
      <c r="O2" s="56"/>
      <c r="P2" s="55"/>
      <c r="Q2" s="56"/>
      <c r="R2" s="56"/>
      <c r="S2" s="56"/>
      <c r="T2" s="56"/>
      <c r="U2" s="55"/>
    </row>
    <row r="3" spans="1:22" s="18" customFormat="1" x14ac:dyDescent="0.25">
      <c r="A3" s="59"/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2"/>
      <c r="Q3" s="53"/>
      <c r="R3" s="53"/>
      <c r="S3" s="53"/>
      <c r="T3" s="53"/>
      <c r="U3" s="52"/>
      <c r="V3" s="51"/>
    </row>
    <row r="4" spans="1:22" s="25" customFormat="1" ht="30.75" customHeight="1" x14ac:dyDescent="0.25">
      <c r="A4" s="195"/>
      <c r="B4" s="207" t="s">
        <v>0</v>
      </c>
      <c r="C4" s="213"/>
      <c r="D4" s="214"/>
      <c r="E4" s="195" t="s">
        <v>2</v>
      </c>
      <c r="F4" s="195" t="s">
        <v>1</v>
      </c>
      <c r="G4" s="195" t="s">
        <v>81</v>
      </c>
      <c r="H4" s="195" t="s">
        <v>83</v>
      </c>
      <c r="I4" s="195" t="s">
        <v>84</v>
      </c>
      <c r="J4" s="195" t="s">
        <v>85</v>
      </c>
      <c r="K4" s="195" t="s">
        <v>86</v>
      </c>
      <c r="L4" s="195" t="s">
        <v>87</v>
      </c>
      <c r="M4" s="203" t="s">
        <v>88</v>
      </c>
      <c r="N4" s="203"/>
      <c r="O4" s="203"/>
      <c r="P4" s="207" t="s">
        <v>66</v>
      </c>
      <c r="Q4" s="207" t="s">
        <v>4</v>
      </c>
      <c r="R4" s="208"/>
      <c r="S4" s="209"/>
      <c r="T4" s="33" t="s">
        <v>5</v>
      </c>
      <c r="U4" s="200" t="s">
        <v>36</v>
      </c>
    </row>
    <row r="5" spans="1:22" s="25" customFormat="1" ht="45.75" customHeight="1" x14ac:dyDescent="0.25">
      <c r="A5" s="196"/>
      <c r="B5" s="221"/>
      <c r="C5" s="222"/>
      <c r="D5" s="223"/>
      <c r="E5" s="220"/>
      <c r="F5" s="220"/>
      <c r="G5" s="220"/>
      <c r="H5" s="220"/>
      <c r="I5" s="220"/>
      <c r="J5" s="220"/>
      <c r="K5" s="220"/>
      <c r="L5" s="220"/>
      <c r="M5" s="33" t="s">
        <v>67</v>
      </c>
      <c r="N5" s="33" t="s">
        <v>68</v>
      </c>
      <c r="O5" s="33" t="s">
        <v>69</v>
      </c>
      <c r="P5" s="221"/>
      <c r="Q5" s="221"/>
      <c r="R5" s="222"/>
      <c r="S5" s="223"/>
      <c r="T5" s="215">
        <f>P7+O7+N7+M7+L7+K7+I7+F7+E7+B7+35</f>
        <v>110</v>
      </c>
      <c r="U5" s="201"/>
    </row>
    <row r="6" spans="1:22" s="25" customFormat="1" ht="27.75" customHeight="1" x14ac:dyDescent="0.25">
      <c r="A6" s="33" t="s">
        <v>71</v>
      </c>
      <c r="B6" s="33" t="s">
        <v>105</v>
      </c>
      <c r="C6" s="33" t="s">
        <v>104</v>
      </c>
      <c r="D6" s="33" t="s">
        <v>97</v>
      </c>
      <c r="E6" s="33" t="s">
        <v>97</v>
      </c>
      <c r="F6" s="33" t="s">
        <v>97</v>
      </c>
      <c r="G6" s="33"/>
      <c r="H6" s="33" t="s">
        <v>104</v>
      </c>
      <c r="I6" s="33" t="s">
        <v>104</v>
      </c>
      <c r="J6" s="33" t="s">
        <v>104</v>
      </c>
      <c r="K6" s="33" t="s">
        <v>105</v>
      </c>
      <c r="L6" s="33" t="s">
        <v>105</v>
      </c>
      <c r="M6" s="33" t="s">
        <v>105</v>
      </c>
      <c r="N6" s="33" t="s">
        <v>105</v>
      </c>
      <c r="O6" s="33" t="s">
        <v>105</v>
      </c>
      <c r="P6" s="33" t="s">
        <v>105</v>
      </c>
      <c r="Q6" s="33" t="s">
        <v>105</v>
      </c>
      <c r="R6" s="33" t="s">
        <v>104</v>
      </c>
      <c r="S6" s="33" t="s">
        <v>97</v>
      </c>
      <c r="T6" s="216"/>
      <c r="U6" s="201"/>
    </row>
    <row r="7" spans="1:22" s="25" customFormat="1" ht="15.75" x14ac:dyDescent="0.25">
      <c r="A7" s="33" t="s">
        <v>75</v>
      </c>
      <c r="B7" s="204">
        <v>30</v>
      </c>
      <c r="C7" s="218"/>
      <c r="D7" s="219"/>
      <c r="E7" s="33">
        <v>5</v>
      </c>
      <c r="F7" s="33">
        <v>5</v>
      </c>
      <c r="G7" s="33" t="s">
        <v>82</v>
      </c>
      <c r="H7" s="33" t="s">
        <v>65</v>
      </c>
      <c r="I7" s="33">
        <v>5</v>
      </c>
      <c r="J7" s="33" t="s">
        <v>65</v>
      </c>
      <c r="K7" s="33">
        <v>5</v>
      </c>
      <c r="L7" s="33">
        <v>5</v>
      </c>
      <c r="M7" s="33">
        <v>5</v>
      </c>
      <c r="N7" s="33">
        <v>5</v>
      </c>
      <c r="O7" s="33">
        <v>5</v>
      </c>
      <c r="P7" s="192">
        <v>5</v>
      </c>
      <c r="Q7" s="204">
        <v>5</v>
      </c>
      <c r="R7" s="218"/>
      <c r="S7" s="219"/>
      <c r="T7" s="217"/>
      <c r="U7" s="202"/>
    </row>
    <row r="8" spans="1:22" s="25" customFormat="1" ht="31.5" x14ac:dyDescent="0.25">
      <c r="A8" s="34" t="s">
        <v>64</v>
      </c>
      <c r="B8" s="41"/>
      <c r="C8" s="41"/>
      <c r="D8" s="41"/>
      <c r="E8" s="41"/>
      <c r="F8" s="34"/>
      <c r="G8" s="41"/>
      <c r="H8" s="34"/>
      <c r="I8" s="34"/>
      <c r="J8" s="34"/>
      <c r="K8" s="34"/>
      <c r="L8" s="34"/>
      <c r="M8" s="34"/>
      <c r="N8" s="34"/>
      <c r="O8" s="34"/>
      <c r="P8" s="41"/>
      <c r="Q8" s="34"/>
      <c r="R8" s="34"/>
      <c r="S8" s="42"/>
      <c r="T8" s="42"/>
      <c r="U8" s="35"/>
    </row>
    <row r="9" spans="1:22" s="25" customFormat="1" ht="15.75" x14ac:dyDescent="0.25">
      <c r="A9" s="37">
        <v>19</v>
      </c>
      <c r="B9" s="37">
        <v>29</v>
      </c>
      <c r="C9" s="37">
        <v>29</v>
      </c>
      <c r="D9" s="37">
        <v>29</v>
      </c>
      <c r="E9" s="37">
        <v>4</v>
      </c>
      <c r="F9" s="37">
        <v>4</v>
      </c>
      <c r="G9" s="37">
        <f>5+4+4</f>
        <v>13</v>
      </c>
      <c r="H9" s="37">
        <f>4+3</f>
        <v>7</v>
      </c>
      <c r="I9" s="37">
        <v>5</v>
      </c>
      <c r="J9" s="37">
        <f>3+3</f>
        <v>6</v>
      </c>
      <c r="K9" s="37">
        <v>4</v>
      </c>
      <c r="L9" s="37">
        <v>4</v>
      </c>
      <c r="M9" s="37">
        <v>3</v>
      </c>
      <c r="N9" s="37">
        <v>4</v>
      </c>
      <c r="O9" s="37">
        <v>5</v>
      </c>
      <c r="P9" s="37">
        <v>5</v>
      </c>
      <c r="Q9" s="37"/>
      <c r="R9" s="37"/>
      <c r="S9" s="37"/>
      <c r="T9" s="62">
        <f>(((B9+C9+D9)/3)+(E9+F9+G9+H9+I9+J9+K9+L9+M9+N9+O9+P9)-(Q9-R9-S9))</f>
        <v>93</v>
      </c>
      <c r="U9" s="38"/>
    </row>
    <row r="10" spans="1:22" s="25" customFormat="1" ht="15.75" x14ac:dyDescent="0.25">
      <c r="A10" s="37">
        <v>20</v>
      </c>
      <c r="B10" s="37">
        <v>26</v>
      </c>
      <c r="C10" s="37">
        <v>27</v>
      </c>
      <c r="D10" s="37">
        <v>27</v>
      </c>
      <c r="E10" s="37">
        <v>4</v>
      </c>
      <c r="F10" s="37">
        <v>4</v>
      </c>
      <c r="G10" s="37">
        <f>3+4+3</f>
        <v>10</v>
      </c>
      <c r="H10" s="37">
        <f>5+4</f>
        <v>9</v>
      </c>
      <c r="I10" s="37">
        <v>3</v>
      </c>
      <c r="J10" s="37">
        <f>2+1</f>
        <v>3</v>
      </c>
      <c r="K10" s="37">
        <v>2</v>
      </c>
      <c r="L10" s="37">
        <v>4</v>
      </c>
      <c r="M10" s="37">
        <v>2</v>
      </c>
      <c r="N10" s="37">
        <v>3</v>
      </c>
      <c r="O10" s="37">
        <v>4</v>
      </c>
      <c r="P10" s="37">
        <v>4</v>
      </c>
      <c r="Q10" s="37"/>
      <c r="R10" s="37"/>
      <c r="S10" s="37"/>
      <c r="T10" s="62">
        <f t="shared" ref="T10:T25" si="0">(((B10+C10+D10)/3)+(E10+F10+G10+H10+I10+J10+K10+L10+M10+N10+O10+P10)-(Q10-R10-S10))</f>
        <v>78.666666666666671</v>
      </c>
      <c r="U10" s="38"/>
    </row>
    <row r="11" spans="1:22" s="25" customFormat="1" ht="15.75" x14ac:dyDescent="0.25">
      <c r="A11" s="37">
        <v>22</v>
      </c>
      <c r="B11" s="37">
        <v>26</v>
      </c>
      <c r="C11" s="37">
        <v>26</v>
      </c>
      <c r="D11" s="37">
        <v>26</v>
      </c>
      <c r="E11" s="37">
        <v>3</v>
      </c>
      <c r="F11" s="37">
        <v>3</v>
      </c>
      <c r="G11" s="37">
        <f>3+3+4</f>
        <v>10</v>
      </c>
      <c r="H11" s="37">
        <f>5+4</f>
        <v>9</v>
      </c>
      <c r="I11" s="37">
        <v>5</v>
      </c>
      <c r="J11" s="37">
        <f>4+5</f>
        <v>9</v>
      </c>
      <c r="K11" s="37">
        <v>2</v>
      </c>
      <c r="L11" s="37">
        <v>3</v>
      </c>
      <c r="M11" s="37">
        <v>4</v>
      </c>
      <c r="N11" s="37">
        <v>3</v>
      </c>
      <c r="O11" s="37">
        <v>3</v>
      </c>
      <c r="P11" s="37">
        <v>3</v>
      </c>
      <c r="Q11" s="37"/>
      <c r="R11" s="37"/>
      <c r="S11" s="37"/>
      <c r="T11" s="62">
        <f t="shared" si="0"/>
        <v>83</v>
      </c>
      <c r="U11" s="38"/>
    </row>
    <row r="12" spans="1:22" s="25" customFormat="1" ht="15.75" x14ac:dyDescent="0.25">
      <c r="A12" s="37">
        <v>23</v>
      </c>
      <c r="B12" s="37">
        <v>26</v>
      </c>
      <c r="C12" s="37">
        <v>25</v>
      </c>
      <c r="D12" s="37">
        <v>26</v>
      </c>
      <c r="E12" s="37">
        <v>3</v>
      </c>
      <c r="F12" s="37">
        <v>3</v>
      </c>
      <c r="G12" s="37">
        <f>3+3+3</f>
        <v>9</v>
      </c>
      <c r="H12" s="37">
        <f>2+1</f>
        <v>3</v>
      </c>
      <c r="I12" s="37">
        <v>2</v>
      </c>
      <c r="J12" s="37">
        <f>3+4</f>
        <v>7</v>
      </c>
      <c r="K12" s="37">
        <v>2</v>
      </c>
      <c r="L12" s="37">
        <v>2</v>
      </c>
      <c r="M12" s="37">
        <v>2</v>
      </c>
      <c r="N12" s="37">
        <v>3</v>
      </c>
      <c r="O12" s="37">
        <v>4</v>
      </c>
      <c r="P12" s="37">
        <v>4</v>
      </c>
      <c r="Q12" s="37"/>
      <c r="R12" s="37"/>
      <c r="S12" s="37"/>
      <c r="T12" s="62">
        <f t="shared" si="0"/>
        <v>69.666666666666671</v>
      </c>
      <c r="U12" s="38"/>
    </row>
    <row r="13" spans="1:22" s="25" customFormat="1" ht="15.75" x14ac:dyDescent="0.25">
      <c r="A13" s="37">
        <v>25</v>
      </c>
      <c r="B13" s="37">
        <v>30</v>
      </c>
      <c r="C13" s="37">
        <v>30</v>
      </c>
      <c r="D13" s="37">
        <v>30</v>
      </c>
      <c r="E13" s="37">
        <v>5</v>
      </c>
      <c r="F13" s="37">
        <v>4</v>
      </c>
      <c r="G13" s="37">
        <f>5+5+4</f>
        <v>14</v>
      </c>
      <c r="H13" s="37">
        <f>5+5</f>
        <v>10</v>
      </c>
      <c r="I13" s="37">
        <v>3</v>
      </c>
      <c r="J13" s="37">
        <f>5+4</f>
        <v>9</v>
      </c>
      <c r="K13" s="37">
        <v>4</v>
      </c>
      <c r="L13" s="37">
        <v>4</v>
      </c>
      <c r="M13" s="37">
        <v>4</v>
      </c>
      <c r="N13" s="37">
        <v>4</v>
      </c>
      <c r="O13" s="37">
        <v>5</v>
      </c>
      <c r="P13" s="37">
        <v>5</v>
      </c>
      <c r="Q13" s="37"/>
      <c r="R13" s="37"/>
      <c r="S13" s="37"/>
      <c r="T13" s="62">
        <f t="shared" si="0"/>
        <v>101</v>
      </c>
      <c r="U13" s="38">
        <v>1</v>
      </c>
      <c r="V13" s="25" t="s">
        <v>125</v>
      </c>
    </row>
    <row r="14" spans="1:22" s="25" customFormat="1" ht="15.75" x14ac:dyDescent="0.25">
      <c r="A14" s="37">
        <v>26</v>
      </c>
      <c r="B14" s="37">
        <v>27</v>
      </c>
      <c r="C14" s="37">
        <v>28</v>
      </c>
      <c r="D14" s="37">
        <v>27</v>
      </c>
      <c r="E14" s="37">
        <v>4</v>
      </c>
      <c r="F14" s="37">
        <v>4</v>
      </c>
      <c r="G14" s="37">
        <f>4+4+4</f>
        <v>12</v>
      </c>
      <c r="H14" s="37">
        <f>4+5</f>
        <v>9</v>
      </c>
      <c r="I14" s="37">
        <v>4</v>
      </c>
      <c r="J14" s="37">
        <f>5+4</f>
        <v>9</v>
      </c>
      <c r="K14" s="37">
        <v>2</v>
      </c>
      <c r="L14" s="37">
        <v>3</v>
      </c>
      <c r="M14" s="37">
        <v>3</v>
      </c>
      <c r="N14" s="37">
        <v>3</v>
      </c>
      <c r="O14" s="37">
        <v>3</v>
      </c>
      <c r="P14" s="37">
        <v>4</v>
      </c>
      <c r="Q14" s="37"/>
      <c r="R14" s="37"/>
      <c r="S14" s="37"/>
      <c r="T14" s="62">
        <f t="shared" si="0"/>
        <v>87.333333333333329</v>
      </c>
      <c r="U14" s="38"/>
    </row>
    <row r="15" spans="1:22" s="25" customFormat="1" ht="15.75" x14ac:dyDescent="0.25">
      <c r="A15" s="37">
        <v>27</v>
      </c>
      <c r="B15" s="37">
        <v>28</v>
      </c>
      <c r="C15" s="37">
        <v>27</v>
      </c>
      <c r="D15" s="37">
        <v>28</v>
      </c>
      <c r="E15" s="37">
        <v>4</v>
      </c>
      <c r="F15" s="37">
        <v>4</v>
      </c>
      <c r="G15" s="37">
        <f>5+4+4</f>
        <v>13</v>
      </c>
      <c r="H15" s="37">
        <f>4+3</f>
        <v>7</v>
      </c>
      <c r="I15" s="37">
        <v>4</v>
      </c>
      <c r="J15" s="37">
        <f>4+4</f>
        <v>8</v>
      </c>
      <c r="K15" s="37">
        <v>4</v>
      </c>
      <c r="L15" s="37">
        <v>3</v>
      </c>
      <c r="M15" s="37">
        <v>4</v>
      </c>
      <c r="N15" s="37">
        <v>4</v>
      </c>
      <c r="O15" s="37">
        <v>4</v>
      </c>
      <c r="P15" s="37">
        <v>4</v>
      </c>
      <c r="Q15" s="37"/>
      <c r="R15" s="37"/>
      <c r="S15" s="37">
        <v>5</v>
      </c>
      <c r="T15" s="62">
        <f t="shared" si="0"/>
        <v>95.666666666666671</v>
      </c>
      <c r="U15" s="38"/>
    </row>
    <row r="16" spans="1:22" s="25" customFormat="1" ht="15.75" x14ac:dyDescent="0.25">
      <c r="A16" s="37">
        <v>28</v>
      </c>
      <c r="B16" s="37">
        <v>25</v>
      </c>
      <c r="C16" s="37">
        <v>26</v>
      </c>
      <c r="D16" s="37">
        <v>27</v>
      </c>
      <c r="E16" s="37">
        <v>4</v>
      </c>
      <c r="F16" s="37">
        <v>3</v>
      </c>
      <c r="G16" s="37">
        <f>3+3+3</f>
        <v>9</v>
      </c>
      <c r="H16" s="37">
        <f>4+4</f>
        <v>8</v>
      </c>
      <c r="I16" s="37">
        <v>4</v>
      </c>
      <c r="J16" s="37">
        <f>4+4</f>
        <v>8</v>
      </c>
      <c r="K16" s="37">
        <v>4</v>
      </c>
      <c r="L16" s="37">
        <v>3</v>
      </c>
      <c r="M16" s="37">
        <v>3</v>
      </c>
      <c r="N16" s="37">
        <v>3</v>
      </c>
      <c r="O16" s="37">
        <v>3</v>
      </c>
      <c r="P16" s="37">
        <v>3</v>
      </c>
      <c r="Q16" s="37"/>
      <c r="R16" s="37"/>
      <c r="S16" s="37"/>
      <c r="T16" s="62">
        <f t="shared" si="0"/>
        <v>81</v>
      </c>
      <c r="U16" s="38"/>
    </row>
    <row r="17" spans="1:22" s="25" customFormat="1" ht="15.75" x14ac:dyDescent="0.25">
      <c r="A17" s="37">
        <v>29</v>
      </c>
      <c r="B17" s="37">
        <v>25</v>
      </c>
      <c r="C17" s="37">
        <v>25</v>
      </c>
      <c r="D17" s="37">
        <v>27</v>
      </c>
      <c r="E17" s="37">
        <v>3</v>
      </c>
      <c r="F17" s="37">
        <v>3</v>
      </c>
      <c r="G17" s="37">
        <f>4+4+3</f>
        <v>11</v>
      </c>
      <c r="H17" s="37">
        <f>2+2</f>
        <v>4</v>
      </c>
      <c r="I17" s="37">
        <v>2</v>
      </c>
      <c r="J17" s="37">
        <f>3+4</f>
        <v>7</v>
      </c>
      <c r="K17" s="37">
        <v>3</v>
      </c>
      <c r="L17" s="37">
        <v>2</v>
      </c>
      <c r="M17" s="37">
        <v>3</v>
      </c>
      <c r="N17" s="37">
        <v>4</v>
      </c>
      <c r="O17" s="37">
        <v>4</v>
      </c>
      <c r="P17" s="37">
        <v>3</v>
      </c>
      <c r="Q17" s="37"/>
      <c r="R17" s="37"/>
      <c r="S17" s="37"/>
      <c r="T17" s="62">
        <f t="shared" si="0"/>
        <v>74.666666666666671</v>
      </c>
      <c r="U17" s="38"/>
    </row>
    <row r="18" spans="1:22" s="25" customFormat="1" ht="30" customHeight="1" x14ac:dyDescent="0.25">
      <c r="A18" s="34" t="s">
        <v>63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2" s="25" customFormat="1" ht="15.75" x14ac:dyDescent="0.25">
      <c r="A19" s="37">
        <v>11</v>
      </c>
      <c r="B19" s="37">
        <v>30</v>
      </c>
      <c r="C19" s="37">
        <v>29</v>
      </c>
      <c r="D19" s="37">
        <v>30</v>
      </c>
      <c r="E19" s="37">
        <v>4</v>
      </c>
      <c r="F19" s="37">
        <v>3</v>
      </c>
      <c r="G19" s="37">
        <f>4+5+4</f>
        <v>13</v>
      </c>
      <c r="H19" s="37">
        <f>4+4</f>
        <v>8</v>
      </c>
      <c r="I19" s="37">
        <v>3</v>
      </c>
      <c r="J19" s="37">
        <f>4+4</f>
        <v>8</v>
      </c>
      <c r="K19" s="37">
        <v>4</v>
      </c>
      <c r="L19" s="37">
        <v>5</v>
      </c>
      <c r="M19" s="37">
        <v>4</v>
      </c>
      <c r="N19" s="37">
        <v>4</v>
      </c>
      <c r="O19" s="37">
        <v>4</v>
      </c>
      <c r="P19" s="37">
        <v>4</v>
      </c>
      <c r="Q19" s="37"/>
      <c r="R19" s="37"/>
      <c r="S19" s="37"/>
      <c r="T19" s="62">
        <f t="shared" si="0"/>
        <v>93.666666666666671</v>
      </c>
      <c r="U19" s="38">
        <v>3</v>
      </c>
      <c r="V19" s="25" t="s">
        <v>126</v>
      </c>
    </row>
    <row r="20" spans="1:22" s="25" customFormat="1" ht="15.75" x14ac:dyDescent="0.25">
      <c r="A20" s="37">
        <v>12</v>
      </c>
      <c r="B20" s="37">
        <v>27</v>
      </c>
      <c r="C20" s="37">
        <v>28</v>
      </c>
      <c r="D20" s="37">
        <v>29</v>
      </c>
      <c r="E20" s="37">
        <v>4</v>
      </c>
      <c r="F20" s="37">
        <v>5</v>
      </c>
      <c r="G20" s="37">
        <f>5+4+4</f>
        <v>13</v>
      </c>
      <c r="H20" s="37">
        <f>5+4</f>
        <v>9</v>
      </c>
      <c r="I20" s="37">
        <v>5</v>
      </c>
      <c r="J20" s="37">
        <f>5+5</f>
        <v>10</v>
      </c>
      <c r="K20" s="37">
        <v>4</v>
      </c>
      <c r="L20" s="37">
        <v>5</v>
      </c>
      <c r="M20" s="37">
        <v>4</v>
      </c>
      <c r="N20" s="37">
        <v>3</v>
      </c>
      <c r="O20" s="37">
        <v>4</v>
      </c>
      <c r="P20" s="37">
        <v>4</v>
      </c>
      <c r="Q20" s="37"/>
      <c r="R20" s="37"/>
      <c r="S20" s="37"/>
      <c r="T20" s="62">
        <f t="shared" si="0"/>
        <v>98</v>
      </c>
      <c r="U20" s="38">
        <v>2</v>
      </c>
      <c r="V20" s="25" t="s">
        <v>127</v>
      </c>
    </row>
    <row r="21" spans="1:22" s="25" customFormat="1" ht="15.75" x14ac:dyDescent="0.25">
      <c r="A21" s="37">
        <v>13</v>
      </c>
      <c r="B21" s="37">
        <v>29</v>
      </c>
      <c r="C21" s="37">
        <v>27</v>
      </c>
      <c r="D21" s="37">
        <v>28</v>
      </c>
      <c r="E21" s="37">
        <v>5</v>
      </c>
      <c r="F21" s="37">
        <v>4</v>
      </c>
      <c r="G21" s="37">
        <f>4+4+4</f>
        <v>12</v>
      </c>
      <c r="H21" s="37">
        <f>4+5</f>
        <v>9</v>
      </c>
      <c r="I21" s="37">
        <v>5</v>
      </c>
      <c r="J21" s="37">
        <f>4+1</f>
        <v>5</v>
      </c>
      <c r="K21" s="37">
        <v>4</v>
      </c>
      <c r="L21" s="37">
        <v>5</v>
      </c>
      <c r="M21" s="37">
        <v>4</v>
      </c>
      <c r="N21" s="37">
        <v>4</v>
      </c>
      <c r="O21" s="37">
        <v>5</v>
      </c>
      <c r="P21" s="37">
        <v>4</v>
      </c>
      <c r="Q21" s="37"/>
      <c r="R21" s="37"/>
      <c r="S21" s="37"/>
      <c r="T21" s="62">
        <f t="shared" si="0"/>
        <v>94</v>
      </c>
      <c r="U21" s="38">
        <v>3</v>
      </c>
      <c r="V21" s="25" t="s">
        <v>128</v>
      </c>
    </row>
    <row r="22" spans="1:22" s="25" customFormat="1" ht="15.75" x14ac:dyDescent="0.25">
      <c r="A22" s="37">
        <v>15</v>
      </c>
      <c r="B22" s="37">
        <v>28</v>
      </c>
      <c r="C22" s="37">
        <v>30</v>
      </c>
      <c r="D22" s="37">
        <v>27</v>
      </c>
      <c r="E22" s="37">
        <v>4</v>
      </c>
      <c r="F22" s="37">
        <v>5</v>
      </c>
      <c r="G22" s="37">
        <f>3+4+4</f>
        <v>11</v>
      </c>
      <c r="H22" s="37">
        <f>4+5</f>
        <v>9</v>
      </c>
      <c r="I22" s="37">
        <v>4</v>
      </c>
      <c r="J22" s="37">
        <f>5+4</f>
        <v>9</v>
      </c>
      <c r="K22" s="37">
        <v>4</v>
      </c>
      <c r="L22" s="37">
        <v>5</v>
      </c>
      <c r="M22" s="37">
        <v>4</v>
      </c>
      <c r="N22" s="37">
        <v>4</v>
      </c>
      <c r="O22" s="37">
        <v>5</v>
      </c>
      <c r="P22" s="37">
        <v>4</v>
      </c>
      <c r="Q22" s="37"/>
      <c r="R22" s="37"/>
      <c r="S22" s="37">
        <v>3</v>
      </c>
      <c r="T22" s="62">
        <f t="shared" si="0"/>
        <v>99.333333333333329</v>
      </c>
      <c r="U22" s="38">
        <v>1</v>
      </c>
      <c r="V22" s="25" t="s">
        <v>129</v>
      </c>
    </row>
    <row r="23" spans="1:22" s="25" customFormat="1" ht="15.75" x14ac:dyDescent="0.25">
      <c r="A23" s="37">
        <v>16</v>
      </c>
      <c r="B23" s="37">
        <v>26</v>
      </c>
      <c r="C23" s="37">
        <v>27</v>
      </c>
      <c r="D23" s="37">
        <v>27</v>
      </c>
      <c r="E23" s="37">
        <v>4</v>
      </c>
      <c r="F23" s="37">
        <v>4</v>
      </c>
      <c r="G23" s="37">
        <f>3+4+3</f>
        <v>10</v>
      </c>
      <c r="H23" s="37">
        <f>2+2</f>
        <v>4</v>
      </c>
      <c r="I23" s="37">
        <v>4</v>
      </c>
      <c r="J23" s="37">
        <f>3+4</f>
        <v>7</v>
      </c>
      <c r="K23" s="37">
        <v>3</v>
      </c>
      <c r="L23" s="37">
        <v>5</v>
      </c>
      <c r="M23" s="37">
        <v>2</v>
      </c>
      <c r="N23" s="37">
        <v>2</v>
      </c>
      <c r="O23" s="37">
        <v>2</v>
      </c>
      <c r="P23" s="37">
        <v>2</v>
      </c>
      <c r="Q23" s="37"/>
      <c r="R23" s="37"/>
      <c r="S23" s="37"/>
      <c r="T23" s="62">
        <f t="shared" si="0"/>
        <v>75.666666666666671</v>
      </c>
      <c r="U23" s="38"/>
    </row>
    <row r="24" spans="1:22" s="25" customFormat="1" ht="15.75" x14ac:dyDescent="0.25">
      <c r="A24" s="37">
        <v>17</v>
      </c>
      <c r="B24" s="37">
        <v>25</v>
      </c>
      <c r="C24" s="37">
        <v>26</v>
      </c>
      <c r="D24" s="37">
        <v>26</v>
      </c>
      <c r="E24" s="37">
        <v>3</v>
      </c>
      <c r="F24" s="37">
        <v>3</v>
      </c>
      <c r="G24" s="37">
        <f>3+3+3</f>
        <v>9</v>
      </c>
      <c r="H24" s="37">
        <f>1+1</f>
        <v>2</v>
      </c>
      <c r="I24" s="37">
        <v>1</v>
      </c>
      <c r="J24" s="37">
        <f>4+3</f>
        <v>7</v>
      </c>
      <c r="K24" s="37">
        <v>2</v>
      </c>
      <c r="L24" s="37">
        <v>5</v>
      </c>
      <c r="M24" s="37">
        <v>2</v>
      </c>
      <c r="N24" s="37">
        <v>2</v>
      </c>
      <c r="O24" s="37">
        <v>2</v>
      </c>
      <c r="P24" s="37">
        <v>3</v>
      </c>
      <c r="Q24" s="37"/>
      <c r="R24" s="37"/>
      <c r="S24" s="37"/>
      <c r="T24" s="62">
        <f t="shared" si="0"/>
        <v>66.666666666666671</v>
      </c>
      <c r="U24" s="38"/>
    </row>
    <row r="25" spans="1:22" s="25" customFormat="1" ht="15.75" x14ac:dyDescent="0.25">
      <c r="A25" s="37">
        <v>18</v>
      </c>
      <c r="B25" s="37">
        <v>25</v>
      </c>
      <c r="C25" s="37">
        <v>25</v>
      </c>
      <c r="D25" s="37">
        <v>27</v>
      </c>
      <c r="E25" s="37">
        <v>4</v>
      </c>
      <c r="F25" s="37">
        <v>4</v>
      </c>
      <c r="G25" s="37">
        <f>3+3+3</f>
        <v>9</v>
      </c>
      <c r="H25" s="37">
        <f>1+2</f>
        <v>3</v>
      </c>
      <c r="I25" s="37">
        <v>2</v>
      </c>
      <c r="J25" s="37">
        <f>1+4</f>
        <v>5</v>
      </c>
      <c r="K25" s="37">
        <v>2</v>
      </c>
      <c r="L25" s="37">
        <v>5</v>
      </c>
      <c r="M25" s="37">
        <v>2</v>
      </c>
      <c r="N25" s="37">
        <v>2</v>
      </c>
      <c r="O25" s="37">
        <v>3</v>
      </c>
      <c r="P25" s="37">
        <v>2</v>
      </c>
      <c r="Q25" s="37"/>
      <c r="R25" s="37"/>
      <c r="S25" s="37"/>
      <c r="T25" s="62">
        <f t="shared" si="0"/>
        <v>68.666666666666671</v>
      </c>
      <c r="U25" s="38"/>
    </row>
    <row r="26" spans="1:22" s="25" customFormat="1" ht="15.75" x14ac:dyDescent="0.25">
      <c r="A26" s="26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6"/>
      <c r="Q26" s="27"/>
      <c r="R26" s="27"/>
      <c r="S26" s="27"/>
      <c r="T26" s="27"/>
      <c r="U26" s="26"/>
    </row>
    <row r="27" spans="1:22" s="25" customFormat="1" ht="15.75" x14ac:dyDescent="0.25">
      <c r="A27" s="26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6"/>
      <c r="Q27" s="27"/>
      <c r="R27" s="27"/>
      <c r="S27" s="27"/>
      <c r="T27" s="27"/>
      <c r="U27" s="26"/>
    </row>
    <row r="28" spans="1:22" s="25" customFormat="1" ht="15.75" x14ac:dyDescent="0.25">
      <c r="A28" s="26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6"/>
      <c r="Q28" s="27"/>
      <c r="R28" s="27"/>
      <c r="S28" s="27"/>
      <c r="T28" s="27"/>
      <c r="U28" s="26"/>
    </row>
    <row r="29" spans="1:22" s="25" customFormat="1" ht="15.75" x14ac:dyDescent="0.25">
      <c r="A29" s="26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6"/>
      <c r="Q29" s="27"/>
      <c r="R29" s="27"/>
      <c r="S29" s="27"/>
      <c r="T29" s="27"/>
      <c r="U29" s="26"/>
    </row>
    <row r="30" spans="1:22" s="25" customFormat="1" ht="15.75" x14ac:dyDescent="0.25">
      <c r="A30" s="26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6"/>
      <c r="Q30" s="27"/>
      <c r="R30" s="27"/>
      <c r="S30" s="27"/>
      <c r="T30" s="27"/>
      <c r="U30" s="26"/>
    </row>
    <row r="31" spans="1:22" s="25" customFormat="1" ht="15.75" x14ac:dyDescent="0.25">
      <c r="A31" s="26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6"/>
      <c r="Q31" s="27"/>
      <c r="R31" s="27"/>
      <c r="S31" s="27"/>
      <c r="T31" s="27"/>
      <c r="U31" s="26"/>
    </row>
    <row r="32" spans="1:22" s="25" customFormat="1" ht="15.75" x14ac:dyDescent="0.25">
      <c r="A32" s="26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6"/>
      <c r="Q32" s="27"/>
      <c r="R32" s="27"/>
      <c r="S32" s="27"/>
      <c r="T32" s="27"/>
      <c r="U32" s="26"/>
    </row>
    <row r="33" spans="1:21" s="25" customFormat="1" ht="15.75" x14ac:dyDescent="0.25">
      <c r="A33" s="26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6"/>
      <c r="Q33" s="27"/>
      <c r="R33" s="27"/>
      <c r="S33" s="27"/>
      <c r="T33" s="27"/>
      <c r="U33" s="26"/>
    </row>
    <row r="34" spans="1:21" s="25" customFormat="1" ht="15.75" x14ac:dyDescent="0.25">
      <c r="A34" s="26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6"/>
      <c r="Q34" s="27"/>
      <c r="R34" s="27"/>
      <c r="S34" s="27"/>
      <c r="T34" s="27"/>
      <c r="U34" s="26"/>
    </row>
    <row r="35" spans="1:21" s="25" customFormat="1" ht="15.75" x14ac:dyDescent="0.25">
      <c r="A35" s="26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6"/>
      <c r="Q35" s="27"/>
      <c r="R35" s="27"/>
      <c r="S35" s="27"/>
      <c r="T35" s="27"/>
      <c r="U35" s="26"/>
    </row>
  </sheetData>
  <mergeCells count="17">
    <mergeCell ref="M4:O4"/>
    <mergeCell ref="A4:A5"/>
    <mergeCell ref="U4:U7"/>
    <mergeCell ref="T5:T7"/>
    <mergeCell ref="B7:D7"/>
    <mergeCell ref="I4:I5"/>
    <mergeCell ref="Q7:S7"/>
    <mergeCell ref="B4:D5"/>
    <mergeCell ref="E4:E5"/>
    <mergeCell ref="F4:F5"/>
    <mergeCell ref="G4:G5"/>
    <mergeCell ref="H4:H5"/>
    <mergeCell ref="J4:J5"/>
    <mergeCell ref="K4:K5"/>
    <mergeCell ref="L4:L5"/>
    <mergeCell ref="P4:P5"/>
    <mergeCell ref="Q4:S5"/>
  </mergeCells>
  <pageMargins left="0" right="0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39"/>
  <sheetViews>
    <sheetView topLeftCell="A13" zoomScale="71" zoomScaleNormal="71" workbookViewId="0">
      <selection activeCell="P40" sqref="P40"/>
    </sheetView>
  </sheetViews>
  <sheetFormatPr defaultRowHeight="15" x14ac:dyDescent="0.25"/>
  <cols>
    <col min="1" max="1" width="11" style="10" customWidth="1"/>
    <col min="2" max="2" width="9.7109375" style="10" customWidth="1"/>
    <col min="3" max="3" width="12.42578125" style="10" customWidth="1"/>
    <col min="4" max="4" width="12" style="10" customWidth="1"/>
    <col min="5" max="5" width="12.42578125" style="10" customWidth="1"/>
    <col min="6" max="6" width="15.42578125" style="10" customWidth="1"/>
    <col min="7" max="8" width="8.7109375" style="10" customWidth="1"/>
    <col min="9" max="9" width="12" style="10" customWidth="1"/>
    <col min="10" max="10" width="11.42578125" style="10" customWidth="1"/>
    <col min="11" max="11" width="10.28515625" style="10" customWidth="1"/>
    <col min="12" max="12" width="11.28515625" style="10" customWidth="1"/>
    <col min="13" max="13" width="10.85546875" style="15" customWidth="1"/>
    <col min="14" max="14" width="8.7109375" style="11" customWidth="1"/>
    <col min="15" max="15" width="8.7109375" style="318" customWidth="1"/>
  </cols>
  <sheetData>
    <row r="1" spans="1:16" s="25" customFormat="1" ht="15.75" x14ac:dyDescent="0.25">
      <c r="M1" s="63"/>
      <c r="N1" s="64"/>
      <c r="O1" s="309"/>
    </row>
    <row r="2" spans="1:16" s="152" customFormat="1" ht="23.25" customHeight="1" x14ac:dyDescent="0.4">
      <c r="B2" s="153"/>
      <c r="C2" s="224" t="s">
        <v>90</v>
      </c>
      <c r="D2" s="225"/>
      <c r="E2" s="225"/>
      <c r="F2" s="225"/>
      <c r="G2" s="225"/>
      <c r="H2" s="225"/>
      <c r="I2" s="153"/>
      <c r="J2" s="153"/>
      <c r="K2" s="153"/>
      <c r="L2" s="153"/>
      <c r="M2" s="154"/>
      <c r="N2" s="155"/>
      <c r="O2" s="310"/>
    </row>
    <row r="3" spans="1:16" s="65" customFormat="1" ht="23.2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66"/>
      <c r="O3" s="309"/>
    </row>
    <row r="4" spans="1:16" s="79" customFormat="1" ht="33.75" customHeight="1" x14ac:dyDescent="0.25">
      <c r="A4" s="203" t="s">
        <v>11</v>
      </c>
      <c r="B4" s="203" t="s">
        <v>0</v>
      </c>
      <c r="C4" s="203"/>
      <c r="D4" s="203"/>
      <c r="E4" s="207" t="s">
        <v>2</v>
      </c>
      <c r="F4" s="207" t="s">
        <v>1</v>
      </c>
      <c r="G4" s="237" t="s">
        <v>46</v>
      </c>
      <c r="H4" s="238"/>
      <c r="I4" s="238"/>
      <c r="J4" s="239" t="s">
        <v>89</v>
      </c>
      <c r="K4" s="207" t="s">
        <v>4</v>
      </c>
      <c r="L4" s="232"/>
      <c r="M4" s="233"/>
      <c r="N4" s="230" t="s">
        <v>43</v>
      </c>
      <c r="O4" s="231" t="s">
        <v>36</v>
      </c>
    </row>
    <row r="5" spans="1:16" s="79" customFormat="1" ht="28.5" customHeight="1" x14ac:dyDescent="0.25">
      <c r="A5" s="203"/>
      <c r="B5" s="203"/>
      <c r="C5" s="203"/>
      <c r="D5" s="203"/>
      <c r="E5" s="226"/>
      <c r="F5" s="226"/>
      <c r="G5" s="193" t="s">
        <v>22</v>
      </c>
      <c r="H5" s="193" t="s">
        <v>23</v>
      </c>
      <c r="I5" s="193" t="s">
        <v>47</v>
      </c>
      <c r="J5" s="240"/>
      <c r="K5" s="234"/>
      <c r="L5" s="235"/>
      <c r="M5" s="236"/>
      <c r="N5" s="230"/>
      <c r="O5" s="231"/>
    </row>
    <row r="6" spans="1:16" s="79" customFormat="1" ht="33.75" customHeight="1" x14ac:dyDescent="0.25">
      <c r="A6" s="80" t="s">
        <v>10</v>
      </c>
      <c r="B6" s="81" t="s">
        <v>97</v>
      </c>
      <c r="C6" s="81" t="s">
        <v>105</v>
      </c>
      <c r="D6" s="81" t="s">
        <v>98</v>
      </c>
      <c r="E6" s="81" t="s">
        <v>98</v>
      </c>
      <c r="F6" s="81" t="s">
        <v>98</v>
      </c>
      <c r="G6" s="81" t="s">
        <v>97</v>
      </c>
      <c r="H6" s="81" t="s">
        <v>97</v>
      </c>
      <c r="I6" s="81" t="s">
        <v>105</v>
      </c>
      <c r="J6" s="81" t="s">
        <v>105</v>
      </c>
      <c r="K6" s="81" t="s">
        <v>97</v>
      </c>
      <c r="L6" s="81" t="s">
        <v>105</v>
      </c>
      <c r="M6" s="81" t="s">
        <v>98</v>
      </c>
      <c r="N6" s="82"/>
      <c r="O6" s="311"/>
    </row>
    <row r="7" spans="1:16" s="79" customFormat="1" ht="20.25" customHeight="1" x14ac:dyDescent="0.25">
      <c r="A7" s="83" t="s">
        <v>75</v>
      </c>
      <c r="B7" s="227">
        <v>30</v>
      </c>
      <c r="C7" s="228"/>
      <c r="D7" s="229"/>
      <c r="E7" s="194">
        <v>5</v>
      </c>
      <c r="F7" s="194">
        <v>5</v>
      </c>
      <c r="G7" s="194">
        <v>5</v>
      </c>
      <c r="H7" s="194">
        <v>5</v>
      </c>
      <c r="I7" s="194">
        <v>5</v>
      </c>
      <c r="J7" s="84">
        <v>10</v>
      </c>
      <c r="K7" s="227">
        <v>20</v>
      </c>
      <c r="L7" s="228"/>
      <c r="M7" s="229"/>
      <c r="N7" s="85">
        <f>B7+E7+F7+G7+H7+I7+J7</f>
        <v>65</v>
      </c>
      <c r="O7" s="312"/>
    </row>
    <row r="8" spans="1:16" s="65" customFormat="1" ht="15.75" customHeight="1" x14ac:dyDescent="0.25">
      <c r="A8" s="34" t="s">
        <v>33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313"/>
    </row>
    <row r="9" spans="1:16" s="65" customFormat="1" ht="15.75" customHeight="1" x14ac:dyDescent="0.25">
      <c r="A9" s="71">
        <v>26</v>
      </c>
      <c r="B9" s="72">
        <v>28</v>
      </c>
      <c r="C9" s="72">
        <v>28</v>
      </c>
      <c r="D9" s="72">
        <v>26</v>
      </c>
      <c r="E9" s="72">
        <v>5</v>
      </c>
      <c r="F9" s="72">
        <v>4</v>
      </c>
      <c r="G9" s="72">
        <v>5</v>
      </c>
      <c r="H9" s="72">
        <v>4</v>
      </c>
      <c r="I9" s="72">
        <v>4</v>
      </c>
      <c r="J9" s="72">
        <v>9</v>
      </c>
      <c r="K9" s="72"/>
      <c r="L9" s="72"/>
      <c r="M9" s="72"/>
      <c r="N9" s="76">
        <f>(B9+C9+D9)/3+E9+F9+G9+H9+I9+J9-K9-L9-M9</f>
        <v>58.333333333333329</v>
      </c>
      <c r="O9" s="314">
        <v>3</v>
      </c>
      <c r="P9" s="65" t="s">
        <v>131</v>
      </c>
    </row>
    <row r="10" spans="1:16" s="65" customFormat="1" ht="15.75" customHeight="1" x14ac:dyDescent="0.25">
      <c r="A10" s="71">
        <v>27</v>
      </c>
      <c r="B10" s="72">
        <v>27</v>
      </c>
      <c r="C10" s="72">
        <v>26</v>
      </c>
      <c r="D10" s="72">
        <v>27</v>
      </c>
      <c r="E10" s="72">
        <v>5</v>
      </c>
      <c r="F10" s="72">
        <v>4</v>
      </c>
      <c r="G10" s="72">
        <v>4</v>
      </c>
      <c r="H10" s="72">
        <v>4</v>
      </c>
      <c r="I10" s="72">
        <v>2</v>
      </c>
      <c r="J10" s="72">
        <v>7</v>
      </c>
      <c r="K10" s="72"/>
      <c r="L10" s="72"/>
      <c r="M10" s="72"/>
      <c r="N10" s="76">
        <f t="shared" ref="N10:N40" si="0">(B10+C10+D10)/3+E10+F10+G10+H10+I10+J10-K10-L10-M10</f>
        <v>52.666666666666671</v>
      </c>
      <c r="O10" s="314"/>
    </row>
    <row r="11" spans="1:16" s="65" customFormat="1" ht="15.75" customHeight="1" x14ac:dyDescent="0.25">
      <c r="A11" s="71">
        <v>28</v>
      </c>
      <c r="B11" s="72">
        <v>29</v>
      </c>
      <c r="C11" s="72">
        <v>29</v>
      </c>
      <c r="D11" s="72">
        <v>26</v>
      </c>
      <c r="E11" s="72">
        <v>4</v>
      </c>
      <c r="F11" s="72">
        <v>2</v>
      </c>
      <c r="G11" s="72">
        <v>5</v>
      </c>
      <c r="H11" s="72">
        <v>5</v>
      </c>
      <c r="I11" s="72">
        <v>5</v>
      </c>
      <c r="J11" s="72">
        <v>10</v>
      </c>
      <c r="K11" s="72"/>
      <c r="L11" s="72"/>
      <c r="M11" s="72"/>
      <c r="N11" s="76">
        <f t="shared" si="0"/>
        <v>59</v>
      </c>
      <c r="O11" s="314">
        <v>2</v>
      </c>
      <c r="P11" s="65" t="s">
        <v>111</v>
      </c>
    </row>
    <row r="12" spans="1:16" s="65" customFormat="1" ht="15.75" customHeight="1" x14ac:dyDescent="0.25">
      <c r="A12" s="71">
        <v>29</v>
      </c>
      <c r="B12" s="72">
        <v>26</v>
      </c>
      <c r="C12" s="72">
        <v>26</v>
      </c>
      <c r="D12" s="72">
        <v>29</v>
      </c>
      <c r="E12" s="72">
        <v>5</v>
      </c>
      <c r="F12" s="72">
        <v>4</v>
      </c>
      <c r="G12" s="72">
        <v>3</v>
      </c>
      <c r="H12" s="72">
        <v>3</v>
      </c>
      <c r="I12" s="72">
        <v>2</v>
      </c>
      <c r="J12" s="72">
        <v>7</v>
      </c>
      <c r="K12" s="72"/>
      <c r="L12" s="72"/>
      <c r="M12" s="72"/>
      <c r="N12" s="76">
        <f t="shared" si="0"/>
        <v>51</v>
      </c>
      <c r="O12" s="314"/>
    </row>
    <row r="13" spans="1:16" s="65" customFormat="1" ht="15.75" customHeight="1" x14ac:dyDescent="0.25">
      <c r="A13" s="71">
        <v>30</v>
      </c>
      <c r="B13" s="77">
        <v>26</v>
      </c>
      <c r="C13" s="77">
        <v>25</v>
      </c>
      <c r="D13" s="77">
        <v>28</v>
      </c>
      <c r="E13" s="77">
        <v>5</v>
      </c>
      <c r="F13" s="77">
        <v>5</v>
      </c>
      <c r="G13" s="77">
        <v>3</v>
      </c>
      <c r="H13" s="77">
        <v>2</v>
      </c>
      <c r="I13" s="77">
        <v>3</v>
      </c>
      <c r="J13" s="77">
        <v>8</v>
      </c>
      <c r="K13" s="77"/>
      <c r="L13" s="77"/>
      <c r="M13" s="77"/>
      <c r="N13" s="76">
        <f t="shared" si="0"/>
        <v>52.333333333333329</v>
      </c>
      <c r="O13" s="315"/>
    </row>
    <row r="14" spans="1:16" s="65" customFormat="1" ht="15.75" customHeight="1" x14ac:dyDescent="0.25">
      <c r="A14" s="71">
        <v>31</v>
      </c>
      <c r="B14" s="44">
        <v>30</v>
      </c>
      <c r="C14" s="44">
        <v>30</v>
      </c>
      <c r="D14" s="44">
        <v>30</v>
      </c>
      <c r="E14" s="44">
        <v>5</v>
      </c>
      <c r="F14" s="44">
        <v>4</v>
      </c>
      <c r="G14" s="44">
        <v>5</v>
      </c>
      <c r="H14" s="44">
        <v>5</v>
      </c>
      <c r="I14" s="44">
        <v>5</v>
      </c>
      <c r="J14" s="44">
        <v>10</v>
      </c>
      <c r="K14" s="44"/>
      <c r="L14" s="44"/>
      <c r="M14" s="44"/>
      <c r="N14" s="76">
        <f t="shared" si="0"/>
        <v>64</v>
      </c>
      <c r="O14" s="179">
        <v>1</v>
      </c>
      <c r="P14" s="65" t="s">
        <v>130</v>
      </c>
    </row>
    <row r="15" spans="1:16" s="65" customFormat="1" ht="15.75" customHeight="1" x14ac:dyDescent="0.25">
      <c r="A15" s="34" t="s">
        <v>44</v>
      </c>
      <c r="B15" s="68"/>
      <c r="C15" s="68"/>
      <c r="D15" s="68"/>
      <c r="E15" s="68"/>
      <c r="F15" s="68"/>
      <c r="G15" s="68"/>
      <c r="H15" s="68"/>
      <c r="I15" s="78"/>
      <c r="J15" s="78"/>
      <c r="K15" s="78"/>
      <c r="L15" s="78"/>
      <c r="M15" s="68"/>
      <c r="N15" s="68"/>
      <c r="O15" s="313"/>
    </row>
    <row r="16" spans="1:16" s="65" customFormat="1" ht="15.75" customHeight="1" x14ac:dyDescent="0.25">
      <c r="A16" s="71">
        <v>17</v>
      </c>
      <c r="B16" s="72">
        <v>26</v>
      </c>
      <c r="C16" s="72">
        <v>26</v>
      </c>
      <c r="D16" s="72">
        <v>25</v>
      </c>
      <c r="E16" s="72">
        <v>4</v>
      </c>
      <c r="F16" s="72">
        <v>3</v>
      </c>
      <c r="G16" s="72">
        <v>3</v>
      </c>
      <c r="H16" s="72">
        <v>3</v>
      </c>
      <c r="I16" s="72">
        <v>3</v>
      </c>
      <c r="J16" s="72">
        <v>8</v>
      </c>
      <c r="K16" s="72"/>
      <c r="L16" s="72"/>
      <c r="M16" s="72"/>
      <c r="N16" s="76">
        <f t="shared" si="0"/>
        <v>49.666666666666671</v>
      </c>
      <c r="O16" s="314"/>
    </row>
    <row r="17" spans="1:16" s="65" customFormat="1" ht="15.75" customHeight="1" x14ac:dyDescent="0.25">
      <c r="A17" s="71">
        <v>18</v>
      </c>
      <c r="B17" s="72">
        <v>27</v>
      </c>
      <c r="C17" s="72">
        <v>27</v>
      </c>
      <c r="D17" s="72">
        <v>27</v>
      </c>
      <c r="E17" s="72">
        <v>4</v>
      </c>
      <c r="F17" s="72">
        <v>4</v>
      </c>
      <c r="G17" s="73">
        <v>4</v>
      </c>
      <c r="H17" s="72">
        <v>4</v>
      </c>
      <c r="I17" s="72">
        <v>4</v>
      </c>
      <c r="J17" s="72">
        <v>7</v>
      </c>
      <c r="K17" s="72"/>
      <c r="L17" s="72"/>
      <c r="M17" s="72"/>
      <c r="N17" s="76">
        <f t="shared" si="0"/>
        <v>54</v>
      </c>
      <c r="O17" s="314"/>
    </row>
    <row r="18" spans="1:16" s="65" customFormat="1" ht="15.75" customHeight="1" x14ac:dyDescent="0.25">
      <c r="A18" s="71">
        <v>19</v>
      </c>
      <c r="B18" s="72">
        <v>27</v>
      </c>
      <c r="C18" s="72">
        <v>26</v>
      </c>
      <c r="D18" s="72">
        <v>26</v>
      </c>
      <c r="E18" s="72">
        <v>4</v>
      </c>
      <c r="F18" s="72">
        <v>3</v>
      </c>
      <c r="G18" s="72">
        <v>4</v>
      </c>
      <c r="H18" s="72">
        <v>4</v>
      </c>
      <c r="I18" s="72">
        <v>3</v>
      </c>
      <c r="J18" s="72">
        <v>8</v>
      </c>
      <c r="K18" s="72"/>
      <c r="L18" s="72"/>
      <c r="M18" s="72"/>
      <c r="N18" s="76">
        <f t="shared" si="0"/>
        <v>52.333333333333329</v>
      </c>
      <c r="O18" s="314"/>
    </row>
    <row r="19" spans="1:16" s="65" customFormat="1" ht="15.75" customHeight="1" x14ac:dyDescent="0.25">
      <c r="A19" s="71">
        <v>20</v>
      </c>
      <c r="B19" s="72">
        <v>29</v>
      </c>
      <c r="C19" s="72">
        <v>29</v>
      </c>
      <c r="D19" s="72">
        <v>25</v>
      </c>
      <c r="E19" s="72">
        <v>4</v>
      </c>
      <c r="F19" s="72">
        <v>3</v>
      </c>
      <c r="G19" s="72">
        <v>5</v>
      </c>
      <c r="H19" s="72">
        <v>4</v>
      </c>
      <c r="I19" s="72">
        <v>4</v>
      </c>
      <c r="J19" s="72">
        <v>9</v>
      </c>
      <c r="K19" s="72"/>
      <c r="L19" s="72"/>
      <c r="M19" s="72"/>
      <c r="N19" s="76">
        <f t="shared" si="0"/>
        <v>56.666666666666671</v>
      </c>
      <c r="O19" s="314">
        <v>3</v>
      </c>
      <c r="P19" s="65" t="s">
        <v>132</v>
      </c>
    </row>
    <row r="20" spans="1:16" s="65" customFormat="1" ht="15.75" customHeight="1" x14ac:dyDescent="0.25">
      <c r="A20" s="71">
        <v>21</v>
      </c>
      <c r="B20" s="77">
        <v>28</v>
      </c>
      <c r="C20" s="77">
        <v>28</v>
      </c>
      <c r="D20" s="77">
        <v>30</v>
      </c>
      <c r="E20" s="77">
        <v>5</v>
      </c>
      <c r="F20" s="77">
        <v>5</v>
      </c>
      <c r="G20" s="77">
        <v>5</v>
      </c>
      <c r="H20" s="77">
        <v>4</v>
      </c>
      <c r="I20" s="77">
        <v>4</v>
      </c>
      <c r="J20" s="77">
        <v>8</v>
      </c>
      <c r="K20" s="77"/>
      <c r="L20" s="77"/>
      <c r="M20" s="77"/>
      <c r="N20" s="76">
        <f t="shared" si="0"/>
        <v>59.666666666666671</v>
      </c>
      <c r="O20" s="315">
        <v>2</v>
      </c>
      <c r="P20" s="65" t="s">
        <v>134</v>
      </c>
    </row>
    <row r="21" spans="1:16" s="65" customFormat="1" ht="15.75" customHeight="1" x14ac:dyDescent="0.25">
      <c r="A21" s="71">
        <v>22</v>
      </c>
      <c r="B21" s="44">
        <v>27</v>
      </c>
      <c r="C21" s="44">
        <v>27</v>
      </c>
      <c r="D21" s="44">
        <v>26</v>
      </c>
      <c r="E21" s="44">
        <v>4</v>
      </c>
      <c r="F21" s="44">
        <v>5</v>
      </c>
      <c r="G21" s="44">
        <v>4</v>
      </c>
      <c r="H21" s="44">
        <v>4</v>
      </c>
      <c r="I21" s="44">
        <v>5</v>
      </c>
      <c r="J21" s="44">
        <v>8</v>
      </c>
      <c r="K21" s="44"/>
      <c r="L21" s="44"/>
      <c r="M21" s="44"/>
      <c r="N21" s="76">
        <f t="shared" si="0"/>
        <v>56.666666666666671</v>
      </c>
      <c r="O21" s="179">
        <v>3</v>
      </c>
      <c r="P21" s="65" t="s">
        <v>133</v>
      </c>
    </row>
    <row r="22" spans="1:16" s="65" customFormat="1" ht="15.75" customHeight="1" x14ac:dyDescent="0.25">
      <c r="A22" s="71">
        <v>23</v>
      </c>
      <c r="B22" s="44">
        <v>27</v>
      </c>
      <c r="C22" s="44">
        <v>26</v>
      </c>
      <c r="D22" s="44">
        <v>28</v>
      </c>
      <c r="E22" s="44">
        <v>4</v>
      </c>
      <c r="F22" s="44">
        <v>5</v>
      </c>
      <c r="G22" s="44">
        <v>4</v>
      </c>
      <c r="H22" s="44">
        <v>4</v>
      </c>
      <c r="I22" s="44">
        <v>5</v>
      </c>
      <c r="J22" s="44">
        <v>8</v>
      </c>
      <c r="K22" s="44"/>
      <c r="L22" s="44"/>
      <c r="M22" s="44"/>
      <c r="N22" s="76">
        <f t="shared" si="0"/>
        <v>57</v>
      </c>
      <c r="O22" s="179">
        <v>2</v>
      </c>
      <c r="P22" s="65" t="s">
        <v>135</v>
      </c>
    </row>
    <row r="23" spans="1:16" s="65" customFormat="1" ht="15.75" customHeight="1" x14ac:dyDescent="0.25">
      <c r="A23" s="71">
        <v>24</v>
      </c>
      <c r="B23" s="72">
        <v>27</v>
      </c>
      <c r="C23" s="72">
        <v>26</v>
      </c>
      <c r="D23" s="72">
        <v>26</v>
      </c>
      <c r="E23" s="72">
        <v>4</v>
      </c>
      <c r="F23" s="72">
        <v>3</v>
      </c>
      <c r="G23" s="44">
        <v>4</v>
      </c>
      <c r="H23" s="44">
        <v>3</v>
      </c>
      <c r="I23" s="72">
        <v>3</v>
      </c>
      <c r="J23" s="72">
        <v>7</v>
      </c>
      <c r="K23" s="72"/>
      <c r="L23" s="72"/>
      <c r="M23" s="72"/>
      <c r="N23" s="76">
        <f t="shared" si="0"/>
        <v>50.333333333333329</v>
      </c>
      <c r="O23" s="314"/>
    </row>
    <row r="24" spans="1:16" s="65" customFormat="1" ht="15.75" customHeight="1" x14ac:dyDescent="0.25">
      <c r="A24" s="71">
        <v>25</v>
      </c>
      <c r="B24" s="72">
        <v>30</v>
      </c>
      <c r="C24" s="72">
        <v>30</v>
      </c>
      <c r="D24" s="72">
        <v>29</v>
      </c>
      <c r="E24" s="72">
        <v>5</v>
      </c>
      <c r="F24" s="72">
        <v>3</v>
      </c>
      <c r="G24" s="72">
        <v>5</v>
      </c>
      <c r="H24" s="72">
        <v>5</v>
      </c>
      <c r="I24" s="72">
        <v>5</v>
      </c>
      <c r="J24" s="72">
        <v>10</v>
      </c>
      <c r="K24" s="72"/>
      <c r="L24" s="72"/>
      <c r="M24" s="72"/>
      <c r="N24" s="76">
        <f t="shared" si="0"/>
        <v>62.666666666666671</v>
      </c>
      <c r="O24" s="314">
        <v>1</v>
      </c>
      <c r="P24" s="65" t="s">
        <v>136</v>
      </c>
    </row>
    <row r="25" spans="1:16" s="65" customFormat="1" ht="23.25" customHeight="1" x14ac:dyDescent="0.25">
      <c r="A25" s="34" t="s">
        <v>55</v>
      </c>
      <c r="B25" s="68"/>
      <c r="C25" s="68"/>
      <c r="D25" s="68"/>
      <c r="E25" s="68"/>
      <c r="F25" s="68"/>
      <c r="G25" s="68"/>
      <c r="H25" s="68"/>
      <c r="I25" s="69"/>
      <c r="J25" s="69"/>
      <c r="K25" s="69"/>
      <c r="L25" s="69"/>
      <c r="M25" s="68"/>
      <c r="N25" s="68"/>
      <c r="O25" s="313"/>
    </row>
    <row r="26" spans="1:16" s="65" customFormat="1" ht="15.75" customHeight="1" x14ac:dyDescent="0.25">
      <c r="A26" s="71">
        <v>1</v>
      </c>
      <c r="B26" s="72">
        <v>27</v>
      </c>
      <c r="C26" s="73">
        <v>26</v>
      </c>
      <c r="D26" s="72">
        <v>26</v>
      </c>
      <c r="E26" s="72">
        <v>4</v>
      </c>
      <c r="F26" s="72">
        <v>3</v>
      </c>
      <c r="G26" s="72">
        <v>4</v>
      </c>
      <c r="H26" s="74">
        <v>3</v>
      </c>
      <c r="I26" s="44">
        <v>4</v>
      </c>
      <c r="J26" s="44">
        <v>8</v>
      </c>
      <c r="K26" s="44"/>
      <c r="L26" s="44"/>
      <c r="M26" s="75"/>
      <c r="N26" s="76">
        <f t="shared" si="0"/>
        <v>52.333333333333329</v>
      </c>
      <c r="O26" s="314"/>
    </row>
    <row r="27" spans="1:16" s="65" customFormat="1" ht="15.75" customHeight="1" x14ac:dyDescent="0.25">
      <c r="A27" s="71">
        <v>2</v>
      </c>
      <c r="B27" s="72">
        <v>27</v>
      </c>
      <c r="C27" s="73">
        <v>27</v>
      </c>
      <c r="D27" s="72">
        <v>27</v>
      </c>
      <c r="E27" s="72">
        <v>4</v>
      </c>
      <c r="F27" s="72">
        <v>4</v>
      </c>
      <c r="G27" s="72">
        <v>5</v>
      </c>
      <c r="H27" s="74">
        <v>4</v>
      </c>
      <c r="I27" s="44">
        <v>4</v>
      </c>
      <c r="J27" s="44">
        <v>8</v>
      </c>
      <c r="K27" s="44"/>
      <c r="L27" s="44"/>
      <c r="M27" s="75"/>
      <c r="N27" s="76">
        <f t="shared" si="0"/>
        <v>56</v>
      </c>
      <c r="O27" s="314"/>
    </row>
    <row r="28" spans="1:16" s="65" customFormat="1" ht="15.75" customHeight="1" x14ac:dyDescent="0.25">
      <c r="A28" s="71">
        <v>3</v>
      </c>
      <c r="B28" s="72">
        <v>27</v>
      </c>
      <c r="C28" s="72">
        <v>25</v>
      </c>
      <c r="D28" s="72">
        <v>26</v>
      </c>
      <c r="E28" s="72">
        <v>4</v>
      </c>
      <c r="F28" s="72">
        <v>4</v>
      </c>
      <c r="G28" s="72">
        <v>4</v>
      </c>
      <c r="H28" s="72">
        <v>4</v>
      </c>
      <c r="I28" s="72">
        <v>2</v>
      </c>
      <c r="J28" s="72">
        <v>7</v>
      </c>
      <c r="K28" s="72"/>
      <c r="L28" s="72"/>
      <c r="M28" s="72"/>
      <c r="N28" s="76">
        <f t="shared" si="0"/>
        <v>51</v>
      </c>
      <c r="O28" s="314"/>
    </row>
    <row r="29" spans="1:16" s="65" customFormat="1" ht="15.75" customHeight="1" x14ac:dyDescent="0.25">
      <c r="A29" s="71">
        <v>4</v>
      </c>
      <c r="B29" s="72">
        <v>27</v>
      </c>
      <c r="C29" s="72">
        <v>25</v>
      </c>
      <c r="D29" s="72">
        <v>26</v>
      </c>
      <c r="E29" s="72">
        <v>3</v>
      </c>
      <c r="F29" s="72">
        <v>4</v>
      </c>
      <c r="G29" s="72">
        <v>3</v>
      </c>
      <c r="H29" s="72">
        <v>4</v>
      </c>
      <c r="I29" s="72">
        <v>3</v>
      </c>
      <c r="J29" s="72">
        <v>7</v>
      </c>
      <c r="K29" s="72"/>
      <c r="L29" s="72"/>
      <c r="M29" s="72"/>
      <c r="N29" s="76">
        <f t="shared" si="0"/>
        <v>50</v>
      </c>
      <c r="O29" s="314"/>
    </row>
    <row r="30" spans="1:16" s="65" customFormat="1" ht="15.75" customHeight="1" x14ac:dyDescent="0.25">
      <c r="A30" s="71">
        <v>5</v>
      </c>
      <c r="B30" s="77">
        <v>26</v>
      </c>
      <c r="C30" s="77">
        <v>26</v>
      </c>
      <c r="D30" s="77">
        <v>25</v>
      </c>
      <c r="E30" s="77">
        <v>5</v>
      </c>
      <c r="F30" s="77">
        <v>3</v>
      </c>
      <c r="G30" s="77">
        <v>3</v>
      </c>
      <c r="H30" s="77">
        <v>3</v>
      </c>
      <c r="I30" s="77">
        <v>3</v>
      </c>
      <c r="J30" s="77">
        <v>7</v>
      </c>
      <c r="K30" s="77"/>
      <c r="L30" s="77"/>
      <c r="M30" s="77"/>
      <c r="N30" s="76">
        <f t="shared" si="0"/>
        <v>49.666666666666671</v>
      </c>
      <c r="O30" s="315"/>
    </row>
    <row r="31" spans="1:16" s="65" customFormat="1" ht="15.75" customHeight="1" x14ac:dyDescent="0.25">
      <c r="A31" s="71">
        <v>6</v>
      </c>
      <c r="B31" s="44">
        <v>25</v>
      </c>
      <c r="C31" s="44">
        <v>25</v>
      </c>
      <c r="D31" s="44">
        <v>26</v>
      </c>
      <c r="E31" s="44">
        <v>4</v>
      </c>
      <c r="F31" s="44">
        <v>4</v>
      </c>
      <c r="G31" s="77">
        <v>3</v>
      </c>
      <c r="H31" s="77">
        <v>3</v>
      </c>
      <c r="I31" s="44">
        <v>3</v>
      </c>
      <c r="J31" s="44">
        <v>7</v>
      </c>
      <c r="K31" s="44"/>
      <c r="L31" s="44"/>
      <c r="M31" s="44"/>
      <c r="N31" s="76">
        <f t="shared" si="0"/>
        <v>49.333333333333329</v>
      </c>
      <c r="O31" s="179"/>
    </row>
    <row r="32" spans="1:16" s="65" customFormat="1" ht="15.75" customHeight="1" x14ac:dyDescent="0.25">
      <c r="A32" s="71">
        <v>7</v>
      </c>
      <c r="B32" s="44">
        <v>26</v>
      </c>
      <c r="C32" s="44">
        <v>26</v>
      </c>
      <c r="D32" s="44">
        <v>26</v>
      </c>
      <c r="E32" s="44">
        <v>5</v>
      </c>
      <c r="F32" s="44">
        <v>3</v>
      </c>
      <c r="G32" s="77">
        <v>3</v>
      </c>
      <c r="H32" s="77">
        <v>3</v>
      </c>
      <c r="I32" s="44">
        <v>4</v>
      </c>
      <c r="J32" s="44">
        <v>7</v>
      </c>
      <c r="K32" s="44"/>
      <c r="L32" s="44"/>
      <c r="M32" s="44"/>
      <c r="N32" s="76">
        <f t="shared" si="0"/>
        <v>51</v>
      </c>
      <c r="O32" s="179"/>
    </row>
    <row r="33" spans="1:16" s="65" customFormat="1" ht="15.75" customHeight="1" x14ac:dyDescent="0.25">
      <c r="A33" s="71">
        <v>8</v>
      </c>
      <c r="B33" s="72">
        <v>28</v>
      </c>
      <c r="C33" s="73">
        <v>28</v>
      </c>
      <c r="D33" s="72">
        <v>30</v>
      </c>
      <c r="E33" s="72">
        <v>4</v>
      </c>
      <c r="F33" s="72">
        <v>5</v>
      </c>
      <c r="G33" s="72">
        <v>5</v>
      </c>
      <c r="H33" s="74">
        <v>4</v>
      </c>
      <c r="I33" s="44">
        <v>5</v>
      </c>
      <c r="J33" s="44">
        <v>9</v>
      </c>
      <c r="K33" s="44"/>
      <c r="L33" s="44"/>
      <c r="M33" s="75"/>
      <c r="N33" s="76">
        <f t="shared" si="0"/>
        <v>60.666666666666671</v>
      </c>
      <c r="O33" s="316">
        <v>2</v>
      </c>
      <c r="P33" s="65" t="s">
        <v>137</v>
      </c>
    </row>
    <row r="34" spans="1:16" s="65" customFormat="1" ht="15.75" customHeight="1" x14ac:dyDescent="0.25">
      <c r="A34" s="71">
        <v>9</v>
      </c>
      <c r="B34" s="72">
        <v>26</v>
      </c>
      <c r="C34" s="73">
        <v>25</v>
      </c>
      <c r="D34" s="72">
        <v>25</v>
      </c>
      <c r="E34" s="72">
        <v>4</v>
      </c>
      <c r="F34" s="72">
        <v>3</v>
      </c>
      <c r="G34" s="72">
        <v>3</v>
      </c>
      <c r="H34" s="74">
        <v>3</v>
      </c>
      <c r="I34" s="44">
        <v>2</v>
      </c>
      <c r="J34" s="44">
        <v>7</v>
      </c>
      <c r="K34" s="44"/>
      <c r="L34" s="44"/>
      <c r="M34" s="75">
        <v>2</v>
      </c>
      <c r="N34" s="76">
        <f t="shared" si="0"/>
        <v>45.333333333333329</v>
      </c>
      <c r="O34" s="314"/>
    </row>
    <row r="35" spans="1:16" s="65" customFormat="1" ht="15.75" customHeight="1" x14ac:dyDescent="0.25">
      <c r="A35" s="71">
        <v>10</v>
      </c>
      <c r="B35" s="72">
        <v>27</v>
      </c>
      <c r="C35" s="72">
        <v>26</v>
      </c>
      <c r="D35" s="72">
        <v>25</v>
      </c>
      <c r="E35" s="72">
        <v>3</v>
      </c>
      <c r="F35" s="72">
        <v>3</v>
      </c>
      <c r="G35" s="72">
        <v>4</v>
      </c>
      <c r="H35" s="72">
        <v>3</v>
      </c>
      <c r="I35" s="72">
        <v>2</v>
      </c>
      <c r="J35" s="72">
        <v>5</v>
      </c>
      <c r="K35" s="72"/>
      <c r="L35" s="72"/>
      <c r="M35" s="72">
        <v>4</v>
      </c>
      <c r="N35" s="76">
        <f t="shared" si="0"/>
        <v>42</v>
      </c>
      <c r="O35" s="314"/>
    </row>
    <row r="36" spans="1:16" s="65" customFormat="1" ht="15.75" customHeight="1" x14ac:dyDescent="0.25">
      <c r="A36" s="71">
        <v>11</v>
      </c>
      <c r="B36" s="72">
        <v>30</v>
      </c>
      <c r="C36" s="72">
        <v>30</v>
      </c>
      <c r="D36" s="72">
        <v>29</v>
      </c>
      <c r="E36" s="72">
        <v>4</v>
      </c>
      <c r="F36" s="72">
        <v>4</v>
      </c>
      <c r="G36" s="72">
        <v>5</v>
      </c>
      <c r="H36" s="72">
        <v>5</v>
      </c>
      <c r="I36" s="72">
        <v>5</v>
      </c>
      <c r="J36" s="72">
        <v>9</v>
      </c>
      <c r="K36" s="72"/>
      <c r="L36" s="72"/>
      <c r="M36" s="72"/>
      <c r="N36" s="76">
        <f t="shared" si="0"/>
        <v>61.666666666666671</v>
      </c>
      <c r="O36" s="314">
        <v>1</v>
      </c>
      <c r="P36" s="65" t="s">
        <v>114</v>
      </c>
    </row>
    <row r="37" spans="1:16" s="65" customFormat="1" ht="15.75" customHeight="1" x14ac:dyDescent="0.25">
      <c r="A37" s="71">
        <v>12</v>
      </c>
      <c r="B37" s="77">
        <v>27</v>
      </c>
      <c r="C37" s="77">
        <v>26</v>
      </c>
      <c r="D37" s="77">
        <v>25</v>
      </c>
      <c r="E37" s="77">
        <v>4</v>
      </c>
      <c r="F37" s="77">
        <v>4</v>
      </c>
      <c r="G37" s="77">
        <v>3</v>
      </c>
      <c r="H37" s="77">
        <v>3</v>
      </c>
      <c r="I37" s="77">
        <v>3</v>
      </c>
      <c r="J37" s="77">
        <v>6</v>
      </c>
      <c r="K37" s="77"/>
      <c r="L37" s="77"/>
      <c r="M37" s="77"/>
      <c r="N37" s="76">
        <f t="shared" si="0"/>
        <v>49</v>
      </c>
      <c r="O37" s="315"/>
    </row>
    <row r="38" spans="1:16" s="65" customFormat="1" ht="15.75" customHeight="1" x14ac:dyDescent="0.25">
      <c r="A38" s="71">
        <v>13</v>
      </c>
      <c r="B38" s="44">
        <v>26</v>
      </c>
      <c r="C38" s="44">
        <v>25</v>
      </c>
      <c r="D38" s="44">
        <v>28</v>
      </c>
      <c r="E38" s="44">
        <v>4</v>
      </c>
      <c r="F38" s="44">
        <v>4</v>
      </c>
      <c r="G38" s="44">
        <v>2</v>
      </c>
      <c r="H38" s="44">
        <v>2</v>
      </c>
      <c r="I38" s="44">
        <v>2</v>
      </c>
      <c r="J38" s="44">
        <v>7</v>
      </c>
      <c r="K38" s="44"/>
      <c r="L38" s="44"/>
      <c r="M38" s="44"/>
      <c r="N38" s="76">
        <f t="shared" si="0"/>
        <v>47.333333333333329</v>
      </c>
      <c r="O38" s="179"/>
    </row>
    <row r="39" spans="1:16" s="65" customFormat="1" ht="15.75" customHeight="1" x14ac:dyDescent="0.25">
      <c r="A39" s="71">
        <v>15</v>
      </c>
      <c r="B39" s="72">
        <v>27</v>
      </c>
      <c r="C39" s="73">
        <v>25</v>
      </c>
      <c r="D39" s="72">
        <v>26</v>
      </c>
      <c r="E39" s="72">
        <v>4</v>
      </c>
      <c r="F39" s="72">
        <v>3</v>
      </c>
      <c r="G39" s="72">
        <v>3</v>
      </c>
      <c r="H39" s="74">
        <v>3</v>
      </c>
      <c r="I39" s="44">
        <v>3</v>
      </c>
      <c r="J39" s="44">
        <v>6</v>
      </c>
      <c r="K39" s="44"/>
      <c r="L39" s="44"/>
      <c r="M39" s="75">
        <v>5</v>
      </c>
      <c r="N39" s="76">
        <f t="shared" si="0"/>
        <v>43</v>
      </c>
      <c r="O39" s="316"/>
    </row>
    <row r="40" spans="1:16" s="65" customFormat="1" ht="15" customHeight="1" x14ac:dyDescent="0.25">
      <c r="A40" s="71">
        <v>16</v>
      </c>
      <c r="B40" s="72">
        <v>29</v>
      </c>
      <c r="C40" s="73">
        <v>29</v>
      </c>
      <c r="D40" s="72">
        <v>26</v>
      </c>
      <c r="E40" s="72">
        <v>4</v>
      </c>
      <c r="F40" s="72">
        <v>5</v>
      </c>
      <c r="G40" s="72">
        <v>5</v>
      </c>
      <c r="H40" s="74">
        <v>4</v>
      </c>
      <c r="I40" s="44">
        <v>5</v>
      </c>
      <c r="J40" s="44">
        <v>9</v>
      </c>
      <c r="K40" s="44"/>
      <c r="L40" s="44"/>
      <c r="M40" s="75"/>
      <c r="N40" s="76">
        <f t="shared" si="0"/>
        <v>60</v>
      </c>
      <c r="O40" s="316">
        <v>3</v>
      </c>
      <c r="P40" s="65" t="s">
        <v>138</v>
      </c>
    </row>
    <row r="41" spans="1:16" s="65" customFormat="1" ht="23.25" customHeight="1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66"/>
      <c r="O41" s="309"/>
    </row>
    <row r="42" spans="1:16" s="65" customFormat="1" ht="23.25" customHeight="1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66"/>
      <c r="O42" s="309"/>
    </row>
    <row r="43" spans="1:16" s="65" customFormat="1" ht="23.25" customHeight="1" x14ac:dyDescent="0.2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66"/>
      <c r="O43" s="309"/>
    </row>
    <row r="44" spans="1:16" s="65" customFormat="1" ht="23.25" customHeight="1" x14ac:dyDescent="0.2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66"/>
      <c r="O44" s="309"/>
    </row>
    <row r="45" spans="1:16" s="65" customFormat="1" ht="23.25" customHeight="1" x14ac:dyDescent="0.2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66"/>
      <c r="O45" s="309"/>
    </row>
    <row r="46" spans="1:16" s="65" customFormat="1" ht="23.25" customHeight="1" x14ac:dyDescent="0.2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66"/>
      <c r="O46" s="309"/>
    </row>
    <row r="47" spans="1:16" s="65" customFormat="1" ht="23.25" customHeight="1" x14ac:dyDescent="0.2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66"/>
      <c r="O47" s="309"/>
    </row>
    <row r="48" spans="1:16" s="65" customFormat="1" ht="23.25" customHeight="1" x14ac:dyDescent="0.2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66"/>
      <c r="O48" s="309"/>
    </row>
    <row r="49" spans="2:15" s="65" customFormat="1" ht="23.25" customHeight="1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66"/>
      <c r="O49" s="309"/>
    </row>
    <row r="50" spans="2:15" s="65" customFormat="1" ht="23.25" customHeight="1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66"/>
      <c r="O50" s="309"/>
    </row>
    <row r="51" spans="2:15" s="65" customFormat="1" ht="23.25" customHeight="1" x14ac:dyDescent="0.2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66"/>
      <c r="O51" s="309"/>
    </row>
    <row r="52" spans="2:15" s="65" customFormat="1" ht="23.25" customHeight="1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66"/>
      <c r="O52" s="309"/>
    </row>
    <row r="53" spans="2:15" s="65" customFormat="1" ht="23.25" customHeight="1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66"/>
      <c r="O53" s="309"/>
    </row>
    <row r="54" spans="2:15" s="65" customFormat="1" ht="23.25" customHeight="1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66"/>
      <c r="O54" s="309"/>
    </row>
    <row r="55" spans="2:15" s="65" customFormat="1" ht="23.25" customHeight="1" x14ac:dyDescent="0.2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66"/>
      <c r="O55" s="309"/>
    </row>
    <row r="56" spans="2:15" s="65" customFormat="1" ht="23.25" customHeight="1" x14ac:dyDescent="0.2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66"/>
      <c r="O56" s="309"/>
    </row>
    <row r="57" spans="2:15" s="65" customFormat="1" ht="23.25" customHeight="1" x14ac:dyDescent="0.2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66"/>
      <c r="O57" s="309"/>
    </row>
    <row r="58" spans="2:15" s="65" customFormat="1" ht="23.25" customHeight="1" x14ac:dyDescent="0.2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66"/>
      <c r="O58" s="309"/>
    </row>
    <row r="59" spans="2:15" s="65" customFormat="1" ht="23.25" customHeight="1" x14ac:dyDescent="0.2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66"/>
      <c r="O59" s="309"/>
    </row>
    <row r="60" spans="2:15" s="65" customFormat="1" ht="23.25" customHeight="1" x14ac:dyDescent="0.2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66"/>
      <c r="O60" s="309"/>
    </row>
    <row r="61" spans="2:15" s="65" customFormat="1" ht="23.25" customHeight="1" x14ac:dyDescent="0.2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66"/>
      <c r="O61" s="309"/>
    </row>
    <row r="62" spans="2:15" s="65" customFormat="1" ht="23.25" customHeight="1" x14ac:dyDescent="0.2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66"/>
      <c r="O62" s="309"/>
    </row>
    <row r="63" spans="2:15" s="65" customFormat="1" ht="23.25" customHeight="1" x14ac:dyDescent="0.2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66"/>
      <c r="O63" s="309"/>
    </row>
    <row r="64" spans="2:15" s="65" customFormat="1" ht="23.25" customHeight="1" x14ac:dyDescent="0.2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66"/>
      <c r="O64" s="309"/>
    </row>
    <row r="65" spans="2:15" s="65" customFormat="1" ht="23.25" customHeight="1" x14ac:dyDescent="0.2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66"/>
      <c r="O65" s="309"/>
    </row>
    <row r="66" spans="2:15" s="65" customFormat="1" ht="23.25" customHeight="1" x14ac:dyDescent="0.2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66"/>
      <c r="O66" s="309"/>
    </row>
    <row r="67" spans="2:15" s="65" customFormat="1" ht="23.25" customHeight="1" x14ac:dyDescent="0.2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66"/>
      <c r="O67" s="309"/>
    </row>
    <row r="68" spans="2:15" s="65" customFormat="1" ht="23.25" customHeight="1" x14ac:dyDescent="0.2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66"/>
      <c r="O68" s="309"/>
    </row>
    <row r="69" spans="2:15" s="65" customFormat="1" ht="23.25" customHeight="1" x14ac:dyDescent="0.2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66"/>
      <c r="O69" s="309"/>
    </row>
    <row r="70" spans="2:15" s="65" customFormat="1" ht="23.25" customHeight="1" x14ac:dyDescent="0.2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66"/>
      <c r="O70" s="309"/>
    </row>
    <row r="71" spans="2:15" s="65" customFormat="1" ht="23.25" customHeight="1" x14ac:dyDescent="0.25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66"/>
      <c r="O71" s="309"/>
    </row>
    <row r="72" spans="2:15" s="65" customFormat="1" ht="23.25" customHeight="1" x14ac:dyDescent="0.25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66"/>
      <c r="O72" s="309"/>
    </row>
    <row r="73" spans="2:15" s="65" customFormat="1" ht="23.25" customHeight="1" x14ac:dyDescent="0.25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66"/>
      <c r="O73" s="309"/>
    </row>
    <row r="74" spans="2:15" s="65" customFormat="1" ht="23.25" customHeight="1" x14ac:dyDescent="0.2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66"/>
      <c r="O74" s="309"/>
    </row>
    <row r="75" spans="2:15" s="65" customFormat="1" ht="23.25" customHeight="1" x14ac:dyDescent="0.25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66"/>
      <c r="O75" s="309"/>
    </row>
    <row r="76" spans="2:15" s="65" customFormat="1" ht="23.25" customHeight="1" x14ac:dyDescent="0.25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66"/>
      <c r="O76" s="309"/>
    </row>
    <row r="77" spans="2:15" s="65" customFormat="1" ht="23.25" customHeight="1" x14ac:dyDescent="0.25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66"/>
      <c r="O77" s="309"/>
    </row>
    <row r="78" spans="2:15" s="65" customFormat="1" ht="23.25" customHeight="1" x14ac:dyDescent="0.25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66"/>
      <c r="O78" s="309"/>
    </row>
    <row r="79" spans="2:15" s="65" customFormat="1" ht="23.25" customHeight="1" x14ac:dyDescent="0.2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66"/>
      <c r="O79" s="309"/>
    </row>
    <row r="80" spans="2:15" s="65" customFormat="1" ht="23.25" customHeight="1" x14ac:dyDescent="0.2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66"/>
      <c r="O80" s="309"/>
    </row>
    <row r="81" spans="2:15" s="65" customFormat="1" ht="23.25" customHeight="1" x14ac:dyDescent="0.25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66"/>
      <c r="O81" s="309"/>
    </row>
    <row r="82" spans="2:15" s="65" customFormat="1" ht="23.25" customHeight="1" x14ac:dyDescent="0.2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66"/>
      <c r="O82" s="309"/>
    </row>
    <row r="83" spans="2:15" s="65" customFormat="1" ht="23.25" customHeight="1" x14ac:dyDescent="0.2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66"/>
      <c r="O83" s="309"/>
    </row>
    <row r="84" spans="2:15" s="65" customFormat="1" ht="23.25" customHeight="1" x14ac:dyDescent="0.25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66"/>
      <c r="O84" s="309"/>
    </row>
    <row r="85" spans="2:15" s="65" customFormat="1" ht="23.25" customHeight="1" x14ac:dyDescent="0.25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66"/>
      <c r="O85" s="309"/>
    </row>
    <row r="86" spans="2:15" s="65" customFormat="1" ht="23.25" customHeight="1" x14ac:dyDescent="0.2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66"/>
      <c r="O86" s="309"/>
    </row>
    <row r="87" spans="2:15" s="65" customFormat="1" ht="23.25" customHeight="1" x14ac:dyDescent="0.2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66"/>
      <c r="O87" s="309"/>
    </row>
    <row r="88" spans="2:15" s="65" customFormat="1" ht="23.25" customHeight="1" x14ac:dyDescent="0.25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66"/>
      <c r="O88" s="309"/>
    </row>
    <row r="89" spans="2:15" s="65" customFormat="1" ht="23.25" customHeight="1" x14ac:dyDescent="0.25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66"/>
      <c r="O89" s="309"/>
    </row>
    <row r="90" spans="2:15" s="65" customFormat="1" ht="23.25" customHeight="1" x14ac:dyDescent="0.25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66"/>
      <c r="O90" s="309"/>
    </row>
    <row r="91" spans="2:15" s="65" customFormat="1" ht="23.25" customHeight="1" x14ac:dyDescent="0.25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66"/>
      <c r="O91" s="309"/>
    </row>
    <row r="92" spans="2:15" s="65" customFormat="1" ht="23.25" customHeight="1" x14ac:dyDescent="0.25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66"/>
      <c r="O92" s="309"/>
    </row>
    <row r="93" spans="2:15" s="65" customFormat="1" ht="23.25" customHeight="1" x14ac:dyDescent="0.25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66"/>
      <c r="O93" s="309"/>
    </row>
    <row r="94" spans="2:15" s="65" customFormat="1" ht="23.25" customHeight="1" x14ac:dyDescent="0.25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66"/>
      <c r="O94" s="309"/>
    </row>
    <row r="95" spans="2:15" s="65" customFormat="1" ht="23.25" customHeight="1" x14ac:dyDescent="0.25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66"/>
      <c r="O95" s="309"/>
    </row>
    <row r="96" spans="2:15" s="65" customFormat="1" ht="23.25" customHeight="1" x14ac:dyDescent="0.25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66"/>
      <c r="O96" s="309"/>
    </row>
    <row r="97" spans="2:15" s="65" customFormat="1" ht="23.25" customHeight="1" x14ac:dyDescent="0.25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66"/>
      <c r="O97" s="309"/>
    </row>
    <row r="98" spans="2:15" s="65" customFormat="1" ht="23.25" customHeight="1" x14ac:dyDescent="0.25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66"/>
      <c r="O98" s="309"/>
    </row>
    <row r="99" spans="2:15" s="65" customFormat="1" ht="23.25" customHeight="1" x14ac:dyDescent="0.25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66"/>
      <c r="O99" s="309"/>
    </row>
    <row r="100" spans="2:15" s="65" customFormat="1" ht="23.25" customHeight="1" x14ac:dyDescent="0.25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66"/>
      <c r="O100" s="309"/>
    </row>
    <row r="101" spans="2:15" s="65" customFormat="1" ht="23.25" customHeight="1" x14ac:dyDescent="0.25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66"/>
      <c r="O101" s="309"/>
    </row>
    <row r="102" spans="2:15" s="65" customFormat="1" ht="23.25" customHeight="1" x14ac:dyDescent="0.25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66"/>
      <c r="O102" s="309"/>
    </row>
    <row r="103" spans="2:15" s="65" customFormat="1" ht="23.25" customHeight="1" x14ac:dyDescent="0.25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66"/>
      <c r="O103" s="309"/>
    </row>
    <row r="104" spans="2:15" s="65" customFormat="1" ht="23.25" customHeight="1" x14ac:dyDescent="0.25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66"/>
      <c r="O104" s="309"/>
    </row>
    <row r="105" spans="2:15" s="65" customFormat="1" ht="23.25" customHeight="1" x14ac:dyDescent="0.25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66"/>
      <c r="O105" s="309"/>
    </row>
    <row r="106" spans="2:15" s="65" customFormat="1" ht="23.25" customHeight="1" x14ac:dyDescent="0.25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66"/>
      <c r="O106" s="309"/>
    </row>
    <row r="107" spans="2:15" s="65" customFormat="1" ht="23.25" customHeight="1" x14ac:dyDescent="0.25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66"/>
      <c r="O107" s="309"/>
    </row>
    <row r="108" spans="2:15" s="65" customFormat="1" ht="23.25" customHeight="1" x14ac:dyDescent="0.25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66"/>
      <c r="O108" s="309"/>
    </row>
    <row r="109" spans="2:15" s="65" customFormat="1" ht="23.25" customHeight="1" x14ac:dyDescent="0.25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66"/>
      <c r="O109" s="309"/>
    </row>
    <row r="110" spans="2:15" s="65" customFormat="1" ht="23.25" customHeight="1" x14ac:dyDescent="0.25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66"/>
      <c r="O110" s="309"/>
    </row>
    <row r="111" spans="2:15" s="65" customFormat="1" ht="23.25" customHeight="1" x14ac:dyDescent="0.25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66"/>
      <c r="O111" s="309"/>
    </row>
    <row r="112" spans="2:15" s="65" customFormat="1" ht="23.25" customHeight="1" x14ac:dyDescent="0.25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66"/>
      <c r="O112" s="309"/>
    </row>
    <row r="113" spans="2:15" s="65" customFormat="1" ht="23.25" customHeight="1" x14ac:dyDescent="0.25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66"/>
      <c r="O113" s="309"/>
    </row>
    <row r="114" spans="2:15" s="65" customFormat="1" ht="23.25" customHeight="1" x14ac:dyDescent="0.25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66"/>
      <c r="O114" s="309"/>
    </row>
    <row r="115" spans="2:15" s="65" customFormat="1" ht="23.25" customHeight="1" x14ac:dyDescent="0.25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66"/>
      <c r="O115" s="309"/>
    </row>
    <row r="116" spans="2:15" s="65" customFormat="1" ht="23.25" customHeight="1" x14ac:dyDescent="0.25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66"/>
      <c r="O116" s="309"/>
    </row>
    <row r="117" spans="2:15" s="65" customFormat="1" ht="23.25" customHeight="1" x14ac:dyDescent="0.25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66"/>
      <c r="O117" s="309"/>
    </row>
    <row r="118" spans="2:15" s="65" customFormat="1" ht="23.25" customHeight="1" x14ac:dyDescent="0.25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66"/>
      <c r="O118" s="309"/>
    </row>
    <row r="119" spans="2:15" s="65" customFormat="1" ht="23.25" customHeight="1" x14ac:dyDescent="0.25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66"/>
      <c r="O119" s="309"/>
    </row>
    <row r="120" spans="2:15" s="65" customFormat="1" ht="23.25" customHeight="1" x14ac:dyDescent="0.25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66"/>
      <c r="O120" s="309"/>
    </row>
    <row r="121" spans="2:15" s="65" customFormat="1" ht="23.25" customHeight="1" x14ac:dyDescent="0.25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66"/>
      <c r="O121" s="309"/>
    </row>
    <row r="122" spans="2:15" s="65" customFormat="1" ht="23.25" customHeight="1" x14ac:dyDescent="0.25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66"/>
      <c r="O122" s="309"/>
    </row>
    <row r="123" spans="2:15" s="65" customFormat="1" ht="23.25" customHeight="1" x14ac:dyDescent="0.25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66"/>
      <c r="O123" s="309"/>
    </row>
    <row r="124" spans="2:15" s="65" customFormat="1" ht="23.25" customHeight="1" x14ac:dyDescent="0.25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66"/>
      <c r="O124" s="309"/>
    </row>
    <row r="125" spans="2:15" s="65" customFormat="1" ht="23.25" customHeight="1" x14ac:dyDescent="0.25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66"/>
      <c r="O125" s="309"/>
    </row>
    <row r="126" spans="2:15" s="65" customFormat="1" ht="23.25" customHeight="1" x14ac:dyDescent="0.25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66"/>
      <c r="O126" s="309"/>
    </row>
    <row r="127" spans="2:15" s="65" customFormat="1" ht="23.25" customHeight="1" x14ac:dyDescent="0.25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66"/>
      <c r="O127" s="309"/>
    </row>
    <row r="128" spans="2:15" s="65" customFormat="1" ht="23.25" customHeight="1" x14ac:dyDescent="0.25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66"/>
      <c r="O128" s="309"/>
    </row>
    <row r="129" spans="1:15" s="19" customFormat="1" ht="23.25" customHeight="1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1"/>
      <c r="O129" s="317"/>
    </row>
    <row r="130" spans="1:15" s="5" customFormat="1" ht="23.25" customHeight="1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4"/>
      <c r="O130" s="318"/>
    </row>
    <row r="131" spans="1:15" s="5" customFormat="1" ht="23.25" customHeight="1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4"/>
      <c r="O131" s="318"/>
    </row>
    <row r="132" spans="1:15" s="5" customFormat="1" ht="23.25" customHeight="1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4"/>
      <c r="O132" s="318"/>
    </row>
    <row r="133" spans="1:15" s="5" customFormat="1" ht="23.25" customHeight="1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4"/>
      <c r="O133" s="318"/>
    </row>
    <row r="134" spans="1:15" s="5" customFormat="1" ht="23.25" customHeight="1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4"/>
      <c r="O134" s="318"/>
    </row>
    <row r="135" spans="1:15" s="5" customFormat="1" ht="23.25" customHeight="1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4"/>
      <c r="O135" s="318"/>
    </row>
    <row r="136" spans="1:15" s="5" customFormat="1" ht="23.25" customHeight="1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4"/>
      <c r="O136" s="318"/>
    </row>
    <row r="137" spans="1:15" s="5" customFormat="1" ht="23.25" customHeight="1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4"/>
      <c r="O137" s="318"/>
    </row>
    <row r="138" spans="1:15" s="5" customFormat="1" ht="23.25" customHeight="1" x14ac:dyDescent="0.25">
      <c r="A138" s="1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4"/>
      <c r="O138" s="318"/>
    </row>
    <row r="139" spans="1:15" s="5" customFormat="1" ht="23.25" customHeight="1" x14ac:dyDescent="0.25">
      <c r="A139" s="1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4"/>
      <c r="O139" s="318"/>
    </row>
  </sheetData>
  <mergeCells count="12">
    <mergeCell ref="B7:D7"/>
    <mergeCell ref="N4:N5"/>
    <mergeCell ref="O4:O5"/>
    <mergeCell ref="K4:M5"/>
    <mergeCell ref="K7:M7"/>
    <mergeCell ref="G4:I4"/>
    <mergeCell ref="J4:J5"/>
    <mergeCell ref="C2:H2"/>
    <mergeCell ref="A4:A5"/>
    <mergeCell ref="B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27"/>
  <sheetViews>
    <sheetView zoomScale="87" zoomScaleNormal="87" workbookViewId="0">
      <selection activeCell="N18" sqref="N18"/>
    </sheetView>
  </sheetViews>
  <sheetFormatPr defaultRowHeight="15" x14ac:dyDescent="0.25"/>
  <cols>
    <col min="1" max="1" width="14" style="10" customWidth="1"/>
    <col min="2" max="2" width="11.28515625" style="10" customWidth="1"/>
    <col min="3" max="3" width="10.5703125" style="10" customWidth="1"/>
    <col min="4" max="4" width="11.85546875" style="10" customWidth="1"/>
    <col min="5" max="5" width="9.85546875" style="10" customWidth="1"/>
    <col min="6" max="6" width="10.5703125" style="10" customWidth="1"/>
    <col min="7" max="7" width="11.42578125" style="10" customWidth="1"/>
    <col min="8" max="8" width="12" style="10" customWidth="1"/>
    <col min="9" max="9" width="11.28515625" style="10" customWidth="1"/>
    <col min="10" max="11" width="10.5703125" style="10" customWidth="1"/>
    <col min="12" max="12" width="10.7109375" style="10" customWidth="1"/>
    <col min="13" max="13" width="10.28515625" style="10" customWidth="1"/>
    <col min="14" max="14" width="10.7109375" style="10" customWidth="1"/>
    <col min="15" max="15" width="9.140625" style="11"/>
    <col min="16" max="16" width="9.140625" style="327"/>
    <col min="17" max="17" width="7.42578125" customWidth="1"/>
  </cols>
  <sheetData>
    <row r="1" spans="1:21" s="25" customFormat="1" ht="15.75" x14ac:dyDescent="0.25">
      <c r="O1" s="64"/>
      <c r="P1" s="319"/>
    </row>
    <row r="2" spans="1:21" s="152" customFormat="1" ht="25.5" x14ac:dyDescent="0.35">
      <c r="B2" s="156" t="s">
        <v>73</v>
      </c>
      <c r="C2" s="156"/>
      <c r="D2" s="156"/>
      <c r="E2" s="57"/>
      <c r="F2" s="57"/>
      <c r="G2" s="57"/>
      <c r="H2" s="57"/>
      <c r="I2" s="57"/>
      <c r="J2" s="57"/>
      <c r="K2" s="57"/>
      <c r="L2" s="57"/>
      <c r="M2" s="57"/>
      <c r="N2" s="57"/>
      <c r="O2" s="157"/>
      <c r="P2" s="320"/>
    </row>
    <row r="3" spans="1:21" s="65" customFormat="1" ht="15.75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86"/>
      <c r="P3" s="321"/>
    </row>
    <row r="4" spans="1:21" s="79" customFormat="1" ht="15" customHeight="1" x14ac:dyDescent="0.25">
      <c r="A4" s="203"/>
      <c r="B4" s="203" t="s">
        <v>0</v>
      </c>
      <c r="C4" s="241"/>
      <c r="D4" s="241"/>
      <c r="E4" s="203" t="s">
        <v>2</v>
      </c>
      <c r="F4" s="203" t="s">
        <v>1</v>
      </c>
      <c r="G4" s="203" t="s">
        <v>3</v>
      </c>
      <c r="H4" s="241"/>
      <c r="I4" s="241"/>
      <c r="J4" s="203" t="s">
        <v>13</v>
      </c>
      <c r="K4" s="203" t="s">
        <v>72</v>
      </c>
      <c r="L4" s="207" t="s">
        <v>4</v>
      </c>
      <c r="M4" s="242"/>
      <c r="N4" s="243"/>
      <c r="O4" s="230" t="s">
        <v>43</v>
      </c>
      <c r="P4" s="231" t="s">
        <v>36</v>
      </c>
    </row>
    <row r="5" spans="1:21" s="79" customFormat="1" ht="31.5" x14ac:dyDescent="0.25">
      <c r="A5" s="203"/>
      <c r="B5" s="241"/>
      <c r="C5" s="241"/>
      <c r="D5" s="241"/>
      <c r="E5" s="241"/>
      <c r="F5" s="241"/>
      <c r="G5" s="33" t="s">
        <v>6</v>
      </c>
      <c r="H5" s="33" t="s">
        <v>7</v>
      </c>
      <c r="I5" s="33" t="s">
        <v>8</v>
      </c>
      <c r="J5" s="241"/>
      <c r="K5" s="241"/>
      <c r="L5" s="244"/>
      <c r="M5" s="245"/>
      <c r="N5" s="246"/>
      <c r="O5" s="247"/>
      <c r="P5" s="231"/>
    </row>
    <row r="6" spans="1:21" s="79" customFormat="1" ht="15.75" x14ac:dyDescent="0.25">
      <c r="A6" s="33" t="s">
        <v>71</v>
      </c>
      <c r="B6" s="109" t="s">
        <v>96</v>
      </c>
      <c r="C6" s="109" t="s">
        <v>97</v>
      </c>
      <c r="D6" s="109" t="s">
        <v>105</v>
      </c>
      <c r="E6" s="109" t="s">
        <v>97</v>
      </c>
      <c r="F6" s="109" t="s">
        <v>105</v>
      </c>
      <c r="G6" s="33" t="s">
        <v>105</v>
      </c>
      <c r="H6" s="33" t="s">
        <v>105</v>
      </c>
      <c r="I6" s="33" t="s">
        <v>96</v>
      </c>
      <c r="J6" s="109" t="s">
        <v>96</v>
      </c>
      <c r="K6" s="109" t="s">
        <v>97</v>
      </c>
      <c r="L6" s="110" t="s">
        <v>96</v>
      </c>
      <c r="M6" s="110" t="s">
        <v>97</v>
      </c>
      <c r="N6" s="110" t="s">
        <v>105</v>
      </c>
      <c r="O6" s="111"/>
      <c r="P6" s="188"/>
    </row>
    <row r="7" spans="1:21" s="79" customFormat="1" ht="12" customHeight="1" x14ac:dyDescent="0.25">
      <c r="A7" s="83" t="s">
        <v>75</v>
      </c>
      <c r="B7" s="251">
        <v>30</v>
      </c>
      <c r="C7" s="252"/>
      <c r="D7" s="253"/>
      <c r="E7" s="83">
        <v>5</v>
      </c>
      <c r="F7" s="83">
        <v>5</v>
      </c>
      <c r="G7" s="83">
        <v>5</v>
      </c>
      <c r="H7" s="83">
        <v>5</v>
      </c>
      <c r="I7" s="83">
        <v>5</v>
      </c>
      <c r="J7" s="83">
        <v>10</v>
      </c>
      <c r="K7" s="83">
        <v>10</v>
      </c>
      <c r="L7" s="248">
        <v>20</v>
      </c>
      <c r="M7" s="249"/>
      <c r="N7" s="250"/>
      <c r="O7" s="113">
        <f>B7+E7+F7+G7+H7+I7+J7+K7</f>
        <v>75</v>
      </c>
      <c r="P7" s="322"/>
    </row>
    <row r="8" spans="1:21" s="65" customFormat="1" ht="12" customHeight="1" x14ac:dyDescent="0.25">
      <c r="A8" s="88" t="s">
        <v>33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0"/>
      <c r="P8" s="323"/>
      <c r="Q8" s="92"/>
      <c r="R8" s="92"/>
      <c r="S8" s="92"/>
      <c r="T8" s="92"/>
      <c r="U8" s="92"/>
    </row>
    <row r="9" spans="1:21" s="65" customFormat="1" ht="12" customHeight="1" x14ac:dyDescent="0.25">
      <c r="A9" s="93">
        <v>6</v>
      </c>
      <c r="B9" s="87">
        <v>27</v>
      </c>
      <c r="C9" s="87">
        <v>28</v>
      </c>
      <c r="D9" s="87">
        <v>28</v>
      </c>
      <c r="E9" s="87">
        <v>4</v>
      </c>
      <c r="F9" s="87">
        <v>5</v>
      </c>
      <c r="G9" s="87">
        <v>5</v>
      </c>
      <c r="H9" s="87">
        <v>5</v>
      </c>
      <c r="I9" s="87">
        <v>3</v>
      </c>
      <c r="J9" s="87">
        <v>8</v>
      </c>
      <c r="K9" s="87">
        <v>8</v>
      </c>
      <c r="L9" s="87"/>
      <c r="M9" s="87"/>
      <c r="N9" s="87"/>
      <c r="O9" s="94">
        <f>(((B9+C9+D9)/3)+(E9+F9+G9+H9+I9+J9+K9))-(L9+M9+N9)</f>
        <v>65.666666666666671</v>
      </c>
      <c r="P9" s="324"/>
      <c r="Q9" s="92"/>
      <c r="R9" s="92"/>
      <c r="S9" s="92"/>
      <c r="T9" s="92"/>
      <c r="U9" s="92"/>
    </row>
    <row r="10" spans="1:21" s="65" customFormat="1" ht="12" customHeight="1" x14ac:dyDescent="0.25">
      <c r="A10" s="93">
        <v>7</v>
      </c>
      <c r="B10" s="87">
        <v>26</v>
      </c>
      <c r="C10" s="87">
        <v>26</v>
      </c>
      <c r="D10" s="87">
        <v>26</v>
      </c>
      <c r="E10" s="87">
        <v>4</v>
      </c>
      <c r="F10" s="87">
        <v>4</v>
      </c>
      <c r="G10" s="87">
        <v>5</v>
      </c>
      <c r="H10" s="87">
        <v>5</v>
      </c>
      <c r="I10" s="87">
        <v>3</v>
      </c>
      <c r="J10" s="87">
        <v>9</v>
      </c>
      <c r="K10" s="87">
        <v>6</v>
      </c>
      <c r="L10" s="87"/>
      <c r="M10" s="87"/>
      <c r="N10" s="87"/>
      <c r="O10" s="94">
        <f t="shared" ref="O10:O22" si="0">(((B10+C10+D10)/3)+(E10+F10+G10+H10+I10+J10+K10))-(L10+M10+N10)</f>
        <v>62</v>
      </c>
      <c r="P10" s="324"/>
      <c r="Q10" s="92"/>
      <c r="R10" s="92"/>
      <c r="S10" s="92"/>
      <c r="T10" s="92"/>
      <c r="U10" s="92"/>
    </row>
    <row r="11" spans="1:21" s="65" customFormat="1" ht="12" customHeight="1" x14ac:dyDescent="0.25">
      <c r="A11" s="93">
        <v>8</v>
      </c>
      <c r="B11" s="87">
        <v>30</v>
      </c>
      <c r="C11" s="95">
        <v>30</v>
      </c>
      <c r="D11" s="87">
        <v>30</v>
      </c>
      <c r="E11" s="87">
        <v>5</v>
      </c>
      <c r="F11" s="87">
        <v>5</v>
      </c>
      <c r="G11" s="87">
        <v>5</v>
      </c>
      <c r="H11" s="87">
        <v>5</v>
      </c>
      <c r="I11" s="87">
        <v>5</v>
      </c>
      <c r="J11" s="87">
        <v>9</v>
      </c>
      <c r="K11" s="87">
        <v>8</v>
      </c>
      <c r="L11" s="87"/>
      <c r="M11" s="87"/>
      <c r="N11" s="87"/>
      <c r="O11" s="94">
        <f t="shared" si="0"/>
        <v>72</v>
      </c>
      <c r="P11" s="324">
        <v>1</v>
      </c>
      <c r="Q11" s="92" t="s">
        <v>111</v>
      </c>
      <c r="R11" s="92"/>
      <c r="S11" s="92"/>
      <c r="T11" s="92"/>
      <c r="U11" s="92"/>
    </row>
    <row r="12" spans="1:21" s="65" customFormat="1" ht="12.75" customHeight="1" x14ac:dyDescent="0.25">
      <c r="A12" s="96">
        <v>9</v>
      </c>
      <c r="B12" s="97">
        <v>28</v>
      </c>
      <c r="C12" s="98">
        <v>27</v>
      </c>
      <c r="D12" s="97">
        <v>27</v>
      </c>
      <c r="E12" s="97">
        <v>5</v>
      </c>
      <c r="F12" s="97">
        <v>4</v>
      </c>
      <c r="G12" s="97">
        <v>5</v>
      </c>
      <c r="H12" s="97">
        <v>5</v>
      </c>
      <c r="I12" s="97">
        <v>4</v>
      </c>
      <c r="J12" s="99">
        <v>9</v>
      </c>
      <c r="K12" s="99">
        <v>7</v>
      </c>
      <c r="L12" s="100"/>
      <c r="M12" s="100"/>
      <c r="N12" s="101"/>
      <c r="O12" s="94">
        <f t="shared" si="0"/>
        <v>66.333333333333329</v>
      </c>
      <c r="P12" s="324">
        <v>3</v>
      </c>
      <c r="Q12" s="92" t="s">
        <v>112</v>
      </c>
      <c r="R12" s="92"/>
      <c r="S12" s="92"/>
      <c r="T12" s="92"/>
      <c r="U12" s="92"/>
    </row>
    <row r="13" spans="1:21" s="65" customFormat="1" ht="12" customHeight="1" x14ac:dyDescent="0.25">
      <c r="A13" s="93">
        <v>10</v>
      </c>
      <c r="B13" s="87">
        <v>26</v>
      </c>
      <c r="C13" s="87">
        <v>29</v>
      </c>
      <c r="D13" s="87">
        <v>26</v>
      </c>
      <c r="E13" s="87">
        <v>5</v>
      </c>
      <c r="F13" s="87">
        <v>4</v>
      </c>
      <c r="G13" s="87">
        <v>4</v>
      </c>
      <c r="H13" s="87">
        <v>4</v>
      </c>
      <c r="I13" s="87">
        <v>3</v>
      </c>
      <c r="J13" s="87">
        <v>8</v>
      </c>
      <c r="K13" s="87">
        <v>9</v>
      </c>
      <c r="L13" s="87"/>
      <c r="M13" s="87"/>
      <c r="N13" s="87"/>
      <c r="O13" s="94">
        <f t="shared" si="0"/>
        <v>64</v>
      </c>
      <c r="P13" s="324"/>
      <c r="Q13" s="92"/>
      <c r="R13" s="92"/>
      <c r="S13" s="92"/>
      <c r="T13" s="92"/>
      <c r="U13" s="92"/>
    </row>
    <row r="14" spans="1:21" s="65" customFormat="1" ht="12" customHeight="1" x14ac:dyDescent="0.25">
      <c r="A14" s="93">
        <v>11</v>
      </c>
      <c r="B14" s="87">
        <v>29</v>
      </c>
      <c r="C14" s="87">
        <v>27</v>
      </c>
      <c r="D14" s="87">
        <v>29</v>
      </c>
      <c r="E14" s="87">
        <v>4</v>
      </c>
      <c r="F14" s="87">
        <v>4</v>
      </c>
      <c r="G14" s="87">
        <v>5</v>
      </c>
      <c r="H14" s="87">
        <v>5</v>
      </c>
      <c r="I14" s="87">
        <v>4</v>
      </c>
      <c r="J14" s="87">
        <v>9</v>
      </c>
      <c r="K14" s="87">
        <v>8</v>
      </c>
      <c r="L14" s="87"/>
      <c r="M14" s="87"/>
      <c r="N14" s="87"/>
      <c r="O14" s="94">
        <f t="shared" si="0"/>
        <v>67.333333333333329</v>
      </c>
      <c r="P14" s="324">
        <v>2</v>
      </c>
      <c r="Q14" s="92" t="s">
        <v>113</v>
      </c>
      <c r="R14" s="92"/>
      <c r="S14" s="92"/>
      <c r="T14" s="92"/>
      <c r="U14" s="92"/>
    </row>
    <row r="15" spans="1:21" s="65" customFormat="1" ht="12" customHeight="1" x14ac:dyDescent="0.25">
      <c r="A15" s="88" t="s">
        <v>44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325"/>
      <c r="Q15" s="92"/>
      <c r="R15" s="92"/>
      <c r="S15" s="92"/>
      <c r="T15" s="92"/>
      <c r="U15" s="92"/>
    </row>
    <row r="16" spans="1:21" s="65" customFormat="1" ht="12" customHeight="1" x14ac:dyDescent="0.25">
      <c r="A16" s="96">
        <v>3</v>
      </c>
      <c r="B16" s="103">
        <v>28</v>
      </c>
      <c r="C16" s="103">
        <v>28</v>
      </c>
      <c r="D16" s="103">
        <v>28</v>
      </c>
      <c r="E16" s="103">
        <v>4</v>
      </c>
      <c r="F16" s="103">
        <v>3</v>
      </c>
      <c r="G16" s="103">
        <v>4</v>
      </c>
      <c r="H16" s="103">
        <v>4</v>
      </c>
      <c r="I16" s="103">
        <v>3</v>
      </c>
      <c r="J16" s="103">
        <v>8</v>
      </c>
      <c r="K16" s="103">
        <v>9</v>
      </c>
      <c r="L16" s="103"/>
      <c r="M16" s="103"/>
      <c r="N16" s="103"/>
      <c r="O16" s="94">
        <f t="shared" si="0"/>
        <v>63</v>
      </c>
      <c r="P16" s="324">
        <v>3</v>
      </c>
      <c r="Q16" s="92" t="s">
        <v>140</v>
      </c>
      <c r="R16" s="92"/>
      <c r="S16" s="92"/>
      <c r="T16" s="92"/>
      <c r="U16" s="92"/>
    </row>
    <row r="17" spans="1:21" s="65" customFormat="1" ht="12" customHeight="1" x14ac:dyDescent="0.25">
      <c r="A17" s="96">
        <v>4</v>
      </c>
      <c r="B17" s="103">
        <v>29</v>
      </c>
      <c r="C17" s="104">
        <v>29</v>
      </c>
      <c r="D17" s="103">
        <v>29</v>
      </c>
      <c r="E17" s="103">
        <v>5</v>
      </c>
      <c r="F17" s="103">
        <v>5</v>
      </c>
      <c r="G17" s="103">
        <v>4</v>
      </c>
      <c r="H17" s="103">
        <v>4</v>
      </c>
      <c r="I17" s="103">
        <v>4</v>
      </c>
      <c r="J17" s="103">
        <v>9</v>
      </c>
      <c r="K17" s="103">
        <v>7</v>
      </c>
      <c r="L17" s="103"/>
      <c r="M17" s="103"/>
      <c r="N17" s="103"/>
      <c r="O17" s="94">
        <f t="shared" si="0"/>
        <v>67</v>
      </c>
      <c r="P17" s="324">
        <v>2</v>
      </c>
      <c r="Q17" s="92" t="s">
        <v>122</v>
      </c>
      <c r="R17" s="92"/>
      <c r="S17" s="92"/>
      <c r="T17" s="92"/>
      <c r="U17" s="92"/>
    </row>
    <row r="18" spans="1:21" s="65" customFormat="1" ht="12.75" customHeight="1" x14ac:dyDescent="0.25">
      <c r="A18" s="96">
        <v>5</v>
      </c>
      <c r="B18" s="103">
        <v>30</v>
      </c>
      <c r="C18" s="104">
        <v>30</v>
      </c>
      <c r="D18" s="103">
        <v>30</v>
      </c>
      <c r="E18" s="103">
        <v>5</v>
      </c>
      <c r="F18" s="103">
        <v>4</v>
      </c>
      <c r="G18" s="103">
        <v>5</v>
      </c>
      <c r="H18" s="103">
        <v>5</v>
      </c>
      <c r="I18" s="103">
        <v>4</v>
      </c>
      <c r="J18" s="103">
        <v>10</v>
      </c>
      <c r="K18" s="103">
        <v>10</v>
      </c>
      <c r="L18" s="103"/>
      <c r="M18" s="103"/>
      <c r="N18" s="103"/>
      <c r="O18" s="94">
        <f t="shared" si="0"/>
        <v>73</v>
      </c>
      <c r="P18" s="324">
        <v>1</v>
      </c>
      <c r="Q18" s="92" t="s">
        <v>133</v>
      </c>
      <c r="R18" s="92"/>
      <c r="S18" s="92"/>
      <c r="T18" s="92"/>
      <c r="U18" s="92"/>
    </row>
    <row r="19" spans="1:21" s="65" customFormat="1" ht="12" customHeight="1" x14ac:dyDescent="0.25">
      <c r="A19" s="88" t="s">
        <v>45</v>
      </c>
      <c r="B19" s="102"/>
      <c r="C19" s="106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325"/>
      <c r="Q19" s="92"/>
      <c r="R19" s="92"/>
      <c r="S19" s="92"/>
      <c r="T19" s="92"/>
      <c r="U19" s="92"/>
    </row>
    <row r="20" spans="1:21" s="65" customFormat="1" ht="12" customHeight="1" x14ac:dyDescent="0.25">
      <c r="A20" s="96">
        <v>1</v>
      </c>
      <c r="B20" s="103">
        <v>30</v>
      </c>
      <c r="C20" s="104">
        <v>30</v>
      </c>
      <c r="D20" s="103">
        <v>30</v>
      </c>
      <c r="E20" s="103">
        <v>5</v>
      </c>
      <c r="F20" s="103">
        <v>5</v>
      </c>
      <c r="G20" s="103">
        <v>5</v>
      </c>
      <c r="H20" s="103">
        <v>5</v>
      </c>
      <c r="I20" s="103">
        <v>5</v>
      </c>
      <c r="J20" s="103">
        <v>10</v>
      </c>
      <c r="K20" s="103">
        <v>9</v>
      </c>
      <c r="L20" s="103"/>
      <c r="M20" s="103"/>
      <c r="N20" s="103"/>
      <c r="O20" s="94">
        <f t="shared" si="0"/>
        <v>74</v>
      </c>
      <c r="P20" s="324">
        <v>1</v>
      </c>
      <c r="Q20" s="65" t="s">
        <v>114</v>
      </c>
    </row>
    <row r="21" spans="1:21" s="65" customFormat="1" ht="12" customHeight="1" x14ac:dyDescent="0.25">
      <c r="A21" s="96">
        <v>2</v>
      </c>
      <c r="B21" s="103">
        <v>29</v>
      </c>
      <c r="C21" s="105">
        <v>29</v>
      </c>
      <c r="D21" s="103">
        <v>29</v>
      </c>
      <c r="E21" s="103">
        <v>5</v>
      </c>
      <c r="F21" s="103">
        <v>5</v>
      </c>
      <c r="G21" s="103">
        <v>5</v>
      </c>
      <c r="H21" s="103">
        <v>5</v>
      </c>
      <c r="I21" s="103">
        <v>4</v>
      </c>
      <c r="J21" s="103">
        <v>10</v>
      </c>
      <c r="K21" s="103">
        <v>8</v>
      </c>
      <c r="L21" s="103"/>
      <c r="M21" s="103"/>
      <c r="N21" s="103"/>
      <c r="O21" s="94">
        <f t="shared" si="0"/>
        <v>71</v>
      </c>
      <c r="P21" s="324">
        <v>2</v>
      </c>
      <c r="Q21" s="92" t="s">
        <v>139</v>
      </c>
      <c r="R21" s="92"/>
      <c r="S21" s="92"/>
      <c r="T21" s="92"/>
      <c r="U21" s="92"/>
    </row>
    <row r="22" spans="1:21" s="65" customFormat="1" ht="12" customHeight="1" x14ac:dyDescent="0.25">
      <c r="A22" s="96">
        <v>19</v>
      </c>
      <c r="B22" s="103">
        <v>28</v>
      </c>
      <c r="C22" s="105">
        <v>28</v>
      </c>
      <c r="D22" s="103">
        <v>28</v>
      </c>
      <c r="E22" s="103">
        <v>4</v>
      </c>
      <c r="F22" s="103">
        <v>4</v>
      </c>
      <c r="G22" s="103">
        <v>4</v>
      </c>
      <c r="H22" s="103">
        <v>4</v>
      </c>
      <c r="I22" s="103">
        <v>4</v>
      </c>
      <c r="J22" s="103">
        <v>9</v>
      </c>
      <c r="K22" s="103">
        <v>7</v>
      </c>
      <c r="L22" s="103"/>
      <c r="M22" s="103"/>
      <c r="N22" s="103"/>
      <c r="O22" s="94">
        <f t="shared" si="0"/>
        <v>64</v>
      </c>
      <c r="P22" s="324">
        <v>3</v>
      </c>
      <c r="Q22" s="92" t="s">
        <v>128</v>
      </c>
      <c r="R22" s="92"/>
      <c r="S22" s="92"/>
      <c r="T22" s="92"/>
      <c r="U22" s="92"/>
    </row>
    <row r="23" spans="1:21" s="25" customFormat="1" ht="15.75" x14ac:dyDescent="0.25">
      <c r="C23" s="39"/>
      <c r="O23" s="64"/>
      <c r="P23" s="319"/>
    </row>
    <row r="24" spans="1:21" s="25" customFormat="1" ht="15.75" x14ac:dyDescent="0.25">
      <c r="C24" s="39"/>
      <c r="O24" s="64"/>
      <c r="P24" s="319"/>
    </row>
    <row r="25" spans="1:21" s="47" customFormat="1" ht="15.75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107"/>
      <c r="P25" s="326"/>
    </row>
    <row r="26" spans="1:21" s="47" customFormat="1" ht="15.75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107"/>
      <c r="P26" s="326"/>
    </row>
    <row r="27" spans="1:21" s="47" customFormat="1" ht="15.75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107"/>
      <c r="P27" s="326"/>
    </row>
  </sheetData>
  <mergeCells count="12">
    <mergeCell ref="B7:D7"/>
    <mergeCell ref="J4:J5"/>
    <mergeCell ref="A4:A5"/>
    <mergeCell ref="B4:D5"/>
    <mergeCell ref="E4:E5"/>
    <mergeCell ref="F4:F5"/>
    <mergeCell ref="G4:I4"/>
    <mergeCell ref="K4:K5"/>
    <mergeCell ref="L4:N5"/>
    <mergeCell ref="O4:O5"/>
    <mergeCell ref="P4:P5"/>
    <mergeCell ref="L7:N7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2"/>
  <sheetViews>
    <sheetView zoomScale="78" zoomScaleNormal="78" workbookViewId="0">
      <selection activeCell="T17" sqref="T17"/>
    </sheetView>
  </sheetViews>
  <sheetFormatPr defaultRowHeight="26.25" x14ac:dyDescent="0.4"/>
  <cols>
    <col min="1" max="1" width="17.28515625" customWidth="1"/>
    <col min="2" max="2" width="11.28515625" customWidth="1"/>
    <col min="3" max="3" width="10" customWidth="1"/>
    <col min="4" max="4" width="11" customWidth="1"/>
    <col min="5" max="5" width="10.7109375" customWidth="1"/>
    <col min="6" max="6" width="11.28515625" customWidth="1"/>
    <col min="7" max="8" width="11.7109375" customWidth="1"/>
    <col min="10" max="10" width="11" customWidth="1"/>
    <col min="11" max="11" width="12.42578125" customWidth="1"/>
    <col min="12" max="12" width="13.140625" customWidth="1"/>
    <col min="13" max="13" width="11" style="1" customWidth="1"/>
    <col min="14" max="14" width="11.42578125" style="1" customWidth="1"/>
    <col min="15" max="15" width="11.140625" customWidth="1"/>
    <col min="16" max="16" width="9.140625" style="7"/>
    <col min="17" max="17" width="9.140625" style="333"/>
  </cols>
  <sheetData>
    <row r="1" spans="1:18" s="152" customFormat="1" ht="26.25" customHeight="1" x14ac:dyDescent="0.35">
      <c r="B1" s="158" t="s">
        <v>99</v>
      </c>
      <c r="P1" s="155"/>
      <c r="Q1" s="328"/>
    </row>
    <row r="2" spans="1:18" s="18" customFormat="1" x14ac:dyDescent="0.4">
      <c r="M2" s="54"/>
      <c r="N2" s="54"/>
      <c r="P2" s="116"/>
      <c r="Q2" s="329"/>
    </row>
    <row r="3" spans="1:18" s="65" customFormat="1" ht="39" customHeight="1" x14ac:dyDescent="0.25">
      <c r="A3" s="203"/>
      <c r="B3" s="203" t="s">
        <v>0</v>
      </c>
      <c r="C3" s="203"/>
      <c r="D3" s="203"/>
      <c r="E3" s="203" t="s">
        <v>2</v>
      </c>
      <c r="F3" s="203" t="s">
        <v>1</v>
      </c>
      <c r="G3" s="264" t="s">
        <v>46</v>
      </c>
      <c r="H3" s="264"/>
      <c r="I3" s="264"/>
      <c r="J3" s="203" t="s">
        <v>29</v>
      </c>
      <c r="K3" s="203" t="s">
        <v>18</v>
      </c>
      <c r="L3" s="203" t="s">
        <v>103</v>
      </c>
      <c r="M3" s="207" t="s">
        <v>4</v>
      </c>
      <c r="N3" s="265"/>
      <c r="O3" s="266"/>
      <c r="P3" s="230" t="s">
        <v>43</v>
      </c>
      <c r="Q3" s="231" t="s">
        <v>32</v>
      </c>
    </row>
    <row r="4" spans="1:18" s="65" customFormat="1" ht="26.25" customHeight="1" x14ac:dyDescent="0.25">
      <c r="A4" s="203"/>
      <c r="B4" s="203"/>
      <c r="C4" s="203"/>
      <c r="D4" s="203"/>
      <c r="E4" s="203"/>
      <c r="F4" s="203"/>
      <c r="G4" s="80" t="s">
        <v>22</v>
      </c>
      <c r="H4" s="80" t="s">
        <v>23</v>
      </c>
      <c r="I4" s="80" t="s">
        <v>47</v>
      </c>
      <c r="J4" s="203"/>
      <c r="K4" s="203"/>
      <c r="L4" s="203"/>
      <c r="M4" s="267"/>
      <c r="N4" s="268"/>
      <c r="O4" s="269"/>
      <c r="P4" s="230"/>
      <c r="Q4" s="231"/>
    </row>
    <row r="5" spans="1:18" s="65" customFormat="1" ht="26.25" customHeight="1" x14ac:dyDescent="0.25">
      <c r="A5" s="33" t="s">
        <v>71</v>
      </c>
      <c r="B5" s="33" t="s">
        <v>98</v>
      </c>
      <c r="C5" s="33" t="s">
        <v>97</v>
      </c>
      <c r="D5" s="33" t="s">
        <v>104</v>
      </c>
      <c r="E5" s="33" t="s">
        <v>97</v>
      </c>
      <c r="F5" s="33" t="s">
        <v>104</v>
      </c>
      <c r="G5" s="80" t="s">
        <v>104</v>
      </c>
      <c r="H5" s="80" t="s">
        <v>104</v>
      </c>
      <c r="I5" s="80" t="s">
        <v>98</v>
      </c>
      <c r="J5" s="33" t="s">
        <v>97</v>
      </c>
      <c r="K5" s="33" t="s">
        <v>97</v>
      </c>
      <c r="L5" s="33" t="s">
        <v>98</v>
      </c>
      <c r="M5" s="67" t="s">
        <v>98</v>
      </c>
      <c r="N5" s="67" t="s">
        <v>97</v>
      </c>
      <c r="O5" s="67" t="s">
        <v>104</v>
      </c>
      <c r="P5" s="117"/>
      <c r="Q5" s="188"/>
    </row>
    <row r="6" spans="1:18" s="65" customFormat="1" ht="26.25" customHeight="1" x14ac:dyDescent="0.25">
      <c r="A6" s="118" t="s">
        <v>75</v>
      </c>
      <c r="B6" s="261">
        <v>30</v>
      </c>
      <c r="C6" s="262"/>
      <c r="D6" s="263"/>
      <c r="E6" s="119">
        <v>5</v>
      </c>
      <c r="F6" s="119">
        <v>5</v>
      </c>
      <c r="G6" s="119">
        <v>5</v>
      </c>
      <c r="H6" s="119">
        <v>5</v>
      </c>
      <c r="I6" s="119">
        <v>5</v>
      </c>
      <c r="J6" s="119">
        <v>5</v>
      </c>
      <c r="K6" s="119">
        <v>5</v>
      </c>
      <c r="L6" s="119">
        <v>10</v>
      </c>
      <c r="M6" s="261">
        <v>20</v>
      </c>
      <c r="N6" s="262"/>
      <c r="O6" s="263"/>
      <c r="P6" s="85">
        <f>L6+K6+J6+I6+H6+G6+F6+E6+B6</f>
        <v>75</v>
      </c>
      <c r="Q6" s="330"/>
    </row>
    <row r="7" spans="1:18" s="65" customFormat="1" ht="15.75" customHeight="1" x14ac:dyDescent="0.25">
      <c r="A7" s="120" t="s">
        <v>33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70"/>
      <c r="Q7" s="331"/>
    </row>
    <row r="8" spans="1:18" s="65" customFormat="1" ht="15.75" customHeight="1" x14ac:dyDescent="0.25">
      <c r="A8" s="96">
        <v>17</v>
      </c>
      <c r="B8" s="73">
        <v>29</v>
      </c>
      <c r="C8" s="73">
        <v>28</v>
      </c>
      <c r="D8" s="73">
        <v>29</v>
      </c>
      <c r="E8" s="73">
        <v>4</v>
      </c>
      <c r="F8" s="73">
        <v>4</v>
      </c>
      <c r="G8" s="73">
        <v>5</v>
      </c>
      <c r="H8" s="73">
        <v>5</v>
      </c>
      <c r="I8" s="73">
        <v>4</v>
      </c>
      <c r="J8" s="73">
        <v>5</v>
      </c>
      <c r="K8" s="73">
        <v>4</v>
      </c>
      <c r="L8" s="73">
        <v>8</v>
      </c>
      <c r="M8" s="73"/>
      <c r="N8" s="73"/>
      <c r="O8" s="73"/>
      <c r="P8" s="76">
        <f>(((B8+C8+D8)/3)+(E8+F8+J8+L8+G8+H8+I8+K8))-(N8+O8+M8)</f>
        <v>67.666666666666671</v>
      </c>
      <c r="Q8" s="332">
        <v>2</v>
      </c>
      <c r="R8" s="65" t="s">
        <v>110</v>
      </c>
    </row>
    <row r="9" spans="1:18" s="65" customFormat="1" ht="15.75" customHeight="1" x14ac:dyDescent="0.25">
      <c r="A9" s="96">
        <v>18</v>
      </c>
      <c r="B9" s="73">
        <v>28</v>
      </c>
      <c r="C9" s="73">
        <v>29</v>
      </c>
      <c r="D9" s="73">
        <v>30</v>
      </c>
      <c r="E9" s="73">
        <v>4</v>
      </c>
      <c r="F9" s="73">
        <v>5</v>
      </c>
      <c r="G9" s="73">
        <v>5</v>
      </c>
      <c r="H9" s="73">
        <v>5</v>
      </c>
      <c r="I9" s="73">
        <v>4</v>
      </c>
      <c r="J9" s="73">
        <v>4</v>
      </c>
      <c r="K9" s="73">
        <v>4</v>
      </c>
      <c r="L9" s="73">
        <v>9</v>
      </c>
      <c r="M9" s="73"/>
      <c r="N9" s="73"/>
      <c r="O9" s="73">
        <v>2</v>
      </c>
      <c r="P9" s="76">
        <f t="shared" ref="P9:P14" si="0">(((B9+C9+D9)/3)+(E9+F9+J9+L9+G9+H9+I9+K9))-(N9+O9+M9)</f>
        <v>67</v>
      </c>
      <c r="Q9" s="332">
        <v>3</v>
      </c>
      <c r="R9" s="65" t="s">
        <v>141</v>
      </c>
    </row>
    <row r="10" spans="1:18" s="65" customFormat="1" ht="15.75" customHeight="1" x14ac:dyDescent="0.25">
      <c r="A10" s="120" t="s">
        <v>30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331"/>
    </row>
    <row r="11" spans="1:18" s="65" customFormat="1" ht="15.75" customHeight="1" x14ac:dyDescent="0.25">
      <c r="A11" s="96">
        <v>13</v>
      </c>
      <c r="B11" s="72">
        <v>25</v>
      </c>
      <c r="C11" s="72">
        <v>26</v>
      </c>
      <c r="D11" s="72">
        <v>25</v>
      </c>
      <c r="E11" s="72">
        <v>3</v>
      </c>
      <c r="F11" s="72">
        <v>3</v>
      </c>
      <c r="G11" s="72">
        <v>3</v>
      </c>
      <c r="H11" s="72">
        <v>3</v>
      </c>
      <c r="I11" s="72">
        <v>3</v>
      </c>
      <c r="J11" s="72">
        <v>4</v>
      </c>
      <c r="K11" s="72">
        <v>4</v>
      </c>
      <c r="L11" s="72">
        <v>8</v>
      </c>
      <c r="M11" s="72"/>
      <c r="N11" s="72"/>
      <c r="O11" s="72"/>
      <c r="P11" s="76">
        <f t="shared" si="0"/>
        <v>56.333333333333329</v>
      </c>
      <c r="Q11" s="332"/>
    </row>
    <row r="12" spans="1:18" s="65" customFormat="1" ht="15.75" customHeight="1" x14ac:dyDescent="0.25">
      <c r="A12" s="96">
        <v>14</v>
      </c>
      <c r="B12" s="72">
        <v>29</v>
      </c>
      <c r="C12" s="72">
        <v>28</v>
      </c>
      <c r="D12" s="72">
        <v>29</v>
      </c>
      <c r="E12" s="72">
        <v>4</v>
      </c>
      <c r="F12" s="72">
        <v>5</v>
      </c>
      <c r="G12" s="72">
        <v>4</v>
      </c>
      <c r="H12" s="72">
        <v>5</v>
      </c>
      <c r="I12" s="72">
        <v>4</v>
      </c>
      <c r="J12" s="72">
        <v>4</v>
      </c>
      <c r="K12" s="72">
        <v>4</v>
      </c>
      <c r="L12" s="72">
        <v>7</v>
      </c>
      <c r="M12" s="72"/>
      <c r="N12" s="72"/>
      <c r="O12" s="72"/>
      <c r="P12" s="76">
        <f t="shared" si="0"/>
        <v>65.666666666666671</v>
      </c>
      <c r="Q12" s="332">
        <v>2</v>
      </c>
      <c r="R12" s="65" t="s">
        <v>120</v>
      </c>
    </row>
    <row r="13" spans="1:18" s="65" customFormat="1" ht="15.75" customHeight="1" x14ac:dyDescent="0.25">
      <c r="A13" s="96">
        <v>15</v>
      </c>
      <c r="B13" s="72">
        <v>28</v>
      </c>
      <c r="C13" s="72">
        <v>26</v>
      </c>
      <c r="D13" s="72">
        <v>28</v>
      </c>
      <c r="E13" s="72">
        <v>4</v>
      </c>
      <c r="F13" s="72">
        <v>4</v>
      </c>
      <c r="G13" s="72">
        <v>4</v>
      </c>
      <c r="H13" s="72">
        <v>4</v>
      </c>
      <c r="I13" s="72">
        <v>3</v>
      </c>
      <c r="J13" s="72">
        <v>4</v>
      </c>
      <c r="K13" s="72">
        <v>4</v>
      </c>
      <c r="L13" s="72">
        <v>7</v>
      </c>
      <c r="M13" s="72"/>
      <c r="N13" s="72"/>
      <c r="O13" s="72"/>
      <c r="P13" s="76">
        <f t="shared" si="0"/>
        <v>61.333333333333329</v>
      </c>
      <c r="Q13" s="332">
        <v>3</v>
      </c>
      <c r="R13" s="65" t="s">
        <v>142</v>
      </c>
    </row>
    <row r="14" spans="1:18" s="65" customFormat="1" ht="15.75" customHeight="1" x14ac:dyDescent="0.25">
      <c r="A14" s="96">
        <v>16</v>
      </c>
      <c r="B14" s="72">
        <v>30</v>
      </c>
      <c r="C14" s="72">
        <v>27</v>
      </c>
      <c r="D14" s="72">
        <v>30</v>
      </c>
      <c r="E14" s="72">
        <v>4</v>
      </c>
      <c r="F14" s="72">
        <v>5</v>
      </c>
      <c r="G14" s="72">
        <v>5</v>
      </c>
      <c r="H14" s="72">
        <v>5</v>
      </c>
      <c r="I14" s="72">
        <v>4</v>
      </c>
      <c r="J14" s="72">
        <v>4</v>
      </c>
      <c r="K14" s="72">
        <v>4</v>
      </c>
      <c r="L14" s="72">
        <v>10</v>
      </c>
      <c r="M14" s="72"/>
      <c r="N14" s="72"/>
      <c r="O14" s="72"/>
      <c r="P14" s="76">
        <f t="shared" si="0"/>
        <v>70</v>
      </c>
      <c r="Q14" s="332">
        <v>1</v>
      </c>
      <c r="R14" s="65" t="s">
        <v>143</v>
      </c>
    </row>
    <row r="15" spans="1:18" s="65" customFormat="1" ht="15.7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21"/>
      <c r="Q15" s="319"/>
    </row>
    <row r="16" spans="1:18" s="65" customFormat="1" ht="15.7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21"/>
      <c r="Q16" s="319"/>
    </row>
    <row r="17" spans="1:17" s="65" customFormat="1" ht="15.7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21"/>
      <c r="Q17" s="319"/>
    </row>
    <row r="18" spans="1:17" s="65" customFormat="1" ht="15.7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21"/>
      <c r="Q18" s="319"/>
    </row>
    <row r="19" spans="1:17" s="65" customFormat="1" ht="15.7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21"/>
      <c r="Q19" s="319"/>
    </row>
    <row r="20" spans="1:17" s="65" customFormat="1" ht="15.7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21"/>
      <c r="Q20" s="319"/>
    </row>
    <row r="21" spans="1:17" s="25" customFormat="1" ht="15.75" x14ac:dyDescent="0.25">
      <c r="P21" s="121"/>
      <c r="Q21" s="319"/>
    </row>
    <row r="22" spans="1:17" s="25" customFormat="1" ht="15.75" x14ac:dyDescent="0.25">
      <c r="P22" s="121"/>
      <c r="Q22" s="319"/>
    </row>
  </sheetData>
  <mergeCells count="13">
    <mergeCell ref="A3:A4"/>
    <mergeCell ref="B3:D4"/>
    <mergeCell ref="E3:E4"/>
    <mergeCell ref="F3:F4"/>
    <mergeCell ref="J3:J4"/>
    <mergeCell ref="Q3:Q4"/>
    <mergeCell ref="B6:D6"/>
    <mergeCell ref="M6:O6"/>
    <mergeCell ref="L3:L4"/>
    <mergeCell ref="G3:I3"/>
    <mergeCell ref="K3:K4"/>
    <mergeCell ref="M3:O4"/>
    <mergeCell ref="P3:P4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66"/>
  <sheetViews>
    <sheetView topLeftCell="A14" zoomScale="77" zoomScaleNormal="77" workbookViewId="0">
      <selection activeCell="R35" sqref="R35"/>
    </sheetView>
  </sheetViews>
  <sheetFormatPr defaultRowHeight="15" x14ac:dyDescent="0.25"/>
  <cols>
    <col min="1" max="1" width="9.140625" style="2" customWidth="1"/>
    <col min="2" max="2" width="13.5703125" customWidth="1"/>
    <col min="3" max="3" width="9.28515625" customWidth="1"/>
    <col min="4" max="12" width="9.28515625" bestFit="1" customWidth="1"/>
    <col min="15" max="15" width="11" customWidth="1"/>
    <col min="16" max="16" width="11.85546875" style="3" bestFit="1" customWidth="1"/>
    <col min="17" max="17" width="9.140625" style="333"/>
    <col min="18" max="18" width="5" customWidth="1"/>
  </cols>
  <sheetData>
    <row r="1" spans="1:18" s="25" customFormat="1" ht="15.75" hidden="1" x14ac:dyDescent="0.25">
      <c r="A1" s="39"/>
      <c r="P1" s="64"/>
      <c r="Q1" s="319"/>
    </row>
    <row r="2" spans="1:18" s="60" customFormat="1" ht="26.25" x14ac:dyDescent="0.4">
      <c r="A2" s="115" t="s">
        <v>74</v>
      </c>
      <c r="P2" s="61"/>
      <c r="Q2" s="334"/>
    </row>
    <row r="3" spans="1:18" s="65" customFormat="1" ht="15.75" x14ac:dyDescent="0.25">
      <c r="A3" s="122"/>
      <c r="P3" s="66"/>
      <c r="Q3" s="309"/>
    </row>
    <row r="4" spans="1:18" s="79" customFormat="1" ht="30" customHeight="1" x14ac:dyDescent="0.25">
      <c r="A4" s="280" t="s">
        <v>11</v>
      </c>
      <c r="B4" s="258" t="s">
        <v>0</v>
      </c>
      <c r="C4" s="281"/>
      <c r="D4" s="281"/>
      <c r="E4" s="280" t="s">
        <v>2</v>
      </c>
      <c r="F4" s="280" t="s">
        <v>1</v>
      </c>
      <c r="G4" s="248" t="s">
        <v>56</v>
      </c>
      <c r="H4" s="282"/>
      <c r="I4" s="283"/>
      <c r="J4" s="248" t="s">
        <v>57</v>
      </c>
      <c r="K4" s="282"/>
      <c r="L4" s="282"/>
      <c r="M4" s="203" t="s">
        <v>19</v>
      </c>
      <c r="N4" s="278"/>
      <c r="O4" s="278"/>
      <c r="P4" s="278" t="s">
        <v>43</v>
      </c>
      <c r="Q4" s="231" t="s">
        <v>32</v>
      </c>
    </row>
    <row r="5" spans="1:18" s="79" customFormat="1" ht="43.5" customHeight="1" x14ac:dyDescent="0.25">
      <c r="A5" s="280"/>
      <c r="B5" s="258"/>
      <c r="C5" s="281"/>
      <c r="D5" s="281"/>
      <c r="E5" s="280"/>
      <c r="F5" s="280"/>
      <c r="G5" s="135" t="s">
        <v>9</v>
      </c>
      <c r="H5" s="135" t="s">
        <v>53</v>
      </c>
      <c r="I5" s="135" t="s">
        <v>16</v>
      </c>
      <c r="J5" s="135" t="s">
        <v>58</v>
      </c>
      <c r="K5" s="135" t="s">
        <v>27</v>
      </c>
      <c r="L5" s="136" t="s">
        <v>28</v>
      </c>
      <c r="M5" s="279"/>
      <c r="N5" s="279"/>
      <c r="O5" s="279"/>
      <c r="P5" s="279"/>
      <c r="Q5" s="335"/>
    </row>
    <row r="6" spans="1:18" s="79" customFormat="1" ht="26.25" customHeight="1" x14ac:dyDescent="0.25">
      <c r="A6" s="33" t="s">
        <v>71</v>
      </c>
      <c r="B6" s="33" t="s">
        <v>105</v>
      </c>
      <c r="C6" s="33" t="s">
        <v>108</v>
      </c>
      <c r="D6" s="33" t="s">
        <v>96</v>
      </c>
      <c r="E6" s="33" t="s">
        <v>96</v>
      </c>
      <c r="F6" s="33" t="s">
        <v>96</v>
      </c>
      <c r="G6" s="204" t="s">
        <v>105</v>
      </c>
      <c r="H6" s="270"/>
      <c r="I6" s="271"/>
      <c r="J6" s="204" t="s">
        <v>108</v>
      </c>
      <c r="K6" s="270"/>
      <c r="L6" s="271"/>
      <c r="M6" s="137" t="s">
        <v>105</v>
      </c>
      <c r="N6" s="137" t="s">
        <v>108</v>
      </c>
      <c r="O6" s="137" t="s">
        <v>96</v>
      </c>
      <c r="P6" s="137"/>
      <c r="Q6" s="188"/>
    </row>
    <row r="7" spans="1:18" s="79" customFormat="1" ht="15.75" customHeight="1" x14ac:dyDescent="0.25">
      <c r="A7" s="138" t="s">
        <v>75</v>
      </c>
      <c r="B7" s="272">
        <v>30</v>
      </c>
      <c r="C7" s="273"/>
      <c r="D7" s="274"/>
      <c r="E7" s="139">
        <v>5</v>
      </c>
      <c r="F7" s="139">
        <v>5</v>
      </c>
      <c r="G7" s="139">
        <v>3</v>
      </c>
      <c r="H7" s="139">
        <v>3</v>
      </c>
      <c r="I7" s="139">
        <v>3</v>
      </c>
      <c r="J7" s="139">
        <v>2</v>
      </c>
      <c r="K7" s="140">
        <v>2</v>
      </c>
      <c r="L7" s="141">
        <v>2</v>
      </c>
      <c r="M7" s="275">
        <v>20</v>
      </c>
      <c r="N7" s="276"/>
      <c r="O7" s="277"/>
      <c r="P7" s="142">
        <f>L7+K7+J7+H7+E7+B7+I7+G7+F7</f>
        <v>55</v>
      </c>
      <c r="Q7" s="336"/>
    </row>
    <row r="8" spans="1:18" s="65" customFormat="1" ht="15.75" customHeight="1" x14ac:dyDescent="0.25">
      <c r="A8" s="35" t="s">
        <v>31</v>
      </c>
      <c r="B8" s="13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90"/>
      <c r="Q8" s="180"/>
    </row>
    <row r="9" spans="1:18" s="65" customFormat="1" ht="15.75" customHeight="1" x14ac:dyDescent="0.25">
      <c r="A9" s="132">
        <v>16</v>
      </c>
      <c r="B9" s="129">
        <v>30</v>
      </c>
      <c r="C9" s="44">
        <v>30</v>
      </c>
      <c r="D9" s="44">
        <v>30</v>
      </c>
      <c r="E9" s="44">
        <v>5</v>
      </c>
      <c r="F9" s="44">
        <v>4</v>
      </c>
      <c r="G9" s="44">
        <v>3</v>
      </c>
      <c r="H9" s="44">
        <v>3</v>
      </c>
      <c r="I9" s="44">
        <v>3</v>
      </c>
      <c r="J9" s="44">
        <v>2</v>
      </c>
      <c r="K9" s="44">
        <v>2</v>
      </c>
      <c r="L9" s="44">
        <v>2</v>
      </c>
      <c r="M9" s="44"/>
      <c r="N9" s="44"/>
      <c r="O9" s="44"/>
      <c r="P9" s="130">
        <f>(B9+C9+D9)/3+E9+F9+G9+H9+I9+J9+K9+L9+O9+N9+M9</f>
        <v>54</v>
      </c>
      <c r="Q9" s="179">
        <v>1</v>
      </c>
      <c r="R9" s="65" t="s">
        <v>120</v>
      </c>
    </row>
    <row r="10" spans="1:18" s="65" customFormat="1" ht="15.75" customHeight="1" x14ac:dyDescent="0.25">
      <c r="A10" s="132">
        <v>17</v>
      </c>
      <c r="B10" s="129">
        <v>26</v>
      </c>
      <c r="C10" s="44">
        <v>26</v>
      </c>
      <c r="D10" s="44">
        <v>26</v>
      </c>
      <c r="E10" s="44">
        <v>4</v>
      </c>
      <c r="F10" s="44">
        <v>3</v>
      </c>
      <c r="G10" s="44">
        <v>3</v>
      </c>
      <c r="H10" s="44">
        <v>3</v>
      </c>
      <c r="I10" s="44">
        <v>2</v>
      </c>
      <c r="J10" s="44">
        <v>2</v>
      </c>
      <c r="K10" s="44">
        <v>1</v>
      </c>
      <c r="L10" s="44">
        <v>2</v>
      </c>
      <c r="M10" s="44"/>
      <c r="N10" s="44"/>
      <c r="O10" s="44"/>
      <c r="P10" s="130">
        <f t="shared" ref="P10:P20" si="0">(((B10+C10+D10)/3)+(E10+F10+G10+H10+I10+J10+K10+L10))-(O10+N10+M10)</f>
        <v>46</v>
      </c>
      <c r="Q10" s="179"/>
    </row>
    <row r="11" spans="1:18" s="65" customFormat="1" ht="15.75" customHeight="1" x14ac:dyDescent="0.25">
      <c r="A11" s="132">
        <v>18</v>
      </c>
      <c r="B11" s="129">
        <v>25</v>
      </c>
      <c r="C11" s="44">
        <v>25</v>
      </c>
      <c r="D11" s="44">
        <v>26</v>
      </c>
      <c r="E11" s="44">
        <v>3</v>
      </c>
      <c r="F11" s="44">
        <v>3</v>
      </c>
      <c r="G11" s="44">
        <v>3</v>
      </c>
      <c r="H11" s="44">
        <v>1</v>
      </c>
      <c r="I11" s="44">
        <v>2</v>
      </c>
      <c r="J11" s="44">
        <v>1</v>
      </c>
      <c r="K11" s="44">
        <v>1</v>
      </c>
      <c r="L11" s="44">
        <v>1</v>
      </c>
      <c r="M11" s="44"/>
      <c r="N11" s="44"/>
      <c r="O11" s="44"/>
      <c r="P11" s="130">
        <f t="shared" si="0"/>
        <v>40.333333333333329</v>
      </c>
      <c r="Q11" s="179"/>
    </row>
    <row r="12" spans="1:18" s="65" customFormat="1" ht="15.75" customHeight="1" x14ac:dyDescent="0.25">
      <c r="A12" s="132">
        <v>19</v>
      </c>
      <c r="B12" s="129">
        <v>27</v>
      </c>
      <c r="C12" s="44">
        <v>25</v>
      </c>
      <c r="D12" s="44">
        <v>27</v>
      </c>
      <c r="E12" s="44">
        <v>4</v>
      </c>
      <c r="F12" s="44">
        <v>4</v>
      </c>
      <c r="G12" s="44">
        <v>3</v>
      </c>
      <c r="H12" s="44">
        <v>2</v>
      </c>
      <c r="I12" s="44">
        <v>2</v>
      </c>
      <c r="J12" s="44">
        <v>1</v>
      </c>
      <c r="K12" s="44">
        <v>1</v>
      </c>
      <c r="L12" s="44">
        <v>2</v>
      </c>
      <c r="M12" s="44"/>
      <c r="N12" s="44"/>
      <c r="O12" s="44"/>
      <c r="P12" s="130">
        <f t="shared" si="0"/>
        <v>45.333333333333329</v>
      </c>
      <c r="Q12" s="179"/>
    </row>
    <row r="13" spans="1:18" s="65" customFormat="1" ht="15.75" customHeight="1" x14ac:dyDescent="0.25">
      <c r="A13" s="132">
        <v>20</v>
      </c>
      <c r="B13" s="44">
        <v>26</v>
      </c>
      <c r="C13" s="44">
        <v>25</v>
      </c>
      <c r="D13" s="44">
        <v>27</v>
      </c>
      <c r="E13" s="44">
        <v>4</v>
      </c>
      <c r="F13" s="44">
        <v>4</v>
      </c>
      <c r="G13" s="44">
        <v>3</v>
      </c>
      <c r="H13" s="44">
        <v>3</v>
      </c>
      <c r="I13" s="44">
        <v>2</v>
      </c>
      <c r="J13" s="44">
        <v>2</v>
      </c>
      <c r="K13" s="44">
        <v>2</v>
      </c>
      <c r="L13" s="44">
        <v>1</v>
      </c>
      <c r="M13" s="44"/>
      <c r="N13" s="44"/>
      <c r="O13" s="44"/>
      <c r="P13" s="130">
        <f t="shared" si="0"/>
        <v>47</v>
      </c>
      <c r="Q13" s="179"/>
    </row>
    <row r="14" spans="1:18" s="65" customFormat="1" ht="15.75" customHeight="1" x14ac:dyDescent="0.25">
      <c r="A14" s="132">
        <v>21</v>
      </c>
      <c r="B14" s="44">
        <v>26</v>
      </c>
      <c r="C14" s="44">
        <v>26</v>
      </c>
      <c r="D14" s="44">
        <v>27</v>
      </c>
      <c r="E14" s="44">
        <v>4</v>
      </c>
      <c r="F14" s="44">
        <v>4</v>
      </c>
      <c r="G14" s="44">
        <v>3</v>
      </c>
      <c r="H14" s="44">
        <v>3</v>
      </c>
      <c r="I14" s="44">
        <v>2</v>
      </c>
      <c r="J14" s="44">
        <v>2</v>
      </c>
      <c r="K14" s="44">
        <v>2</v>
      </c>
      <c r="L14" s="44">
        <v>1</v>
      </c>
      <c r="M14" s="44"/>
      <c r="N14" s="44"/>
      <c r="O14" s="44"/>
      <c r="P14" s="130">
        <f t="shared" si="0"/>
        <v>47.333333333333329</v>
      </c>
      <c r="Q14" s="179"/>
    </row>
    <row r="15" spans="1:18" s="65" customFormat="1" ht="15.75" customHeight="1" x14ac:dyDescent="0.25">
      <c r="A15" s="132">
        <v>22</v>
      </c>
      <c r="B15" s="44">
        <v>26</v>
      </c>
      <c r="C15" s="44">
        <v>26</v>
      </c>
      <c r="D15" s="44">
        <v>26</v>
      </c>
      <c r="E15" s="44">
        <v>3</v>
      </c>
      <c r="F15" s="44">
        <v>3</v>
      </c>
      <c r="G15" s="44">
        <v>3</v>
      </c>
      <c r="H15" s="44">
        <v>2</v>
      </c>
      <c r="I15" s="44">
        <v>3</v>
      </c>
      <c r="J15" s="44">
        <v>1</v>
      </c>
      <c r="K15" s="44">
        <v>2</v>
      </c>
      <c r="L15" s="44">
        <v>2</v>
      </c>
      <c r="M15" s="44"/>
      <c r="N15" s="44"/>
      <c r="O15" s="44"/>
      <c r="P15" s="130">
        <f t="shared" si="0"/>
        <v>45</v>
      </c>
      <c r="Q15" s="179"/>
    </row>
    <row r="16" spans="1:18" s="65" customFormat="1" ht="15.75" customHeight="1" x14ac:dyDescent="0.25">
      <c r="A16" s="132">
        <v>23</v>
      </c>
      <c r="B16" s="44">
        <v>26</v>
      </c>
      <c r="C16" s="133">
        <v>26</v>
      </c>
      <c r="D16" s="133">
        <v>27</v>
      </c>
      <c r="E16" s="133">
        <v>4</v>
      </c>
      <c r="F16" s="133">
        <v>4</v>
      </c>
      <c r="G16" s="133">
        <v>3</v>
      </c>
      <c r="H16" s="133">
        <v>3</v>
      </c>
      <c r="I16" s="133">
        <v>2</v>
      </c>
      <c r="J16" s="133">
        <v>1</v>
      </c>
      <c r="K16" s="133">
        <v>2</v>
      </c>
      <c r="L16" s="133">
        <v>2</v>
      </c>
      <c r="M16" s="133"/>
      <c r="N16" s="133"/>
      <c r="O16" s="133"/>
      <c r="P16" s="130">
        <f t="shared" si="0"/>
        <v>47.333333333333329</v>
      </c>
      <c r="Q16" s="337"/>
    </row>
    <row r="17" spans="1:18" s="65" customFormat="1" ht="15.75" customHeight="1" x14ac:dyDescent="0.25">
      <c r="A17" s="132">
        <v>24</v>
      </c>
      <c r="B17" s="44">
        <v>28</v>
      </c>
      <c r="C17" s="44">
        <v>28</v>
      </c>
      <c r="D17" s="44">
        <v>28</v>
      </c>
      <c r="E17" s="44">
        <v>5</v>
      </c>
      <c r="F17" s="44">
        <v>4</v>
      </c>
      <c r="G17" s="44">
        <v>3</v>
      </c>
      <c r="H17" s="44">
        <v>3</v>
      </c>
      <c r="I17" s="44">
        <v>3</v>
      </c>
      <c r="J17" s="44">
        <v>2</v>
      </c>
      <c r="K17" s="44">
        <v>2</v>
      </c>
      <c r="L17" s="44">
        <v>1</v>
      </c>
      <c r="M17" s="44"/>
      <c r="N17" s="44"/>
      <c r="O17" s="44"/>
      <c r="P17" s="130">
        <f t="shared" si="0"/>
        <v>51</v>
      </c>
      <c r="Q17" s="179">
        <v>3</v>
      </c>
      <c r="R17" s="65" t="s">
        <v>144</v>
      </c>
    </row>
    <row r="18" spans="1:18" s="65" customFormat="1" ht="15.75" customHeight="1" x14ac:dyDescent="0.25">
      <c r="A18" s="132">
        <v>25</v>
      </c>
      <c r="B18" s="44">
        <v>29</v>
      </c>
      <c r="C18" s="44">
        <v>25</v>
      </c>
      <c r="D18" s="44">
        <v>26</v>
      </c>
      <c r="E18" s="44">
        <v>2</v>
      </c>
      <c r="F18" s="44">
        <v>2</v>
      </c>
      <c r="G18" s="44">
        <v>2</v>
      </c>
      <c r="H18" s="44">
        <v>1</v>
      </c>
      <c r="I18" s="44">
        <v>2</v>
      </c>
      <c r="J18" s="44">
        <v>1</v>
      </c>
      <c r="K18" s="44">
        <v>1</v>
      </c>
      <c r="L18" s="44">
        <v>1</v>
      </c>
      <c r="M18" s="44"/>
      <c r="N18" s="44"/>
      <c r="O18" s="44"/>
      <c r="P18" s="130">
        <f t="shared" si="0"/>
        <v>38.666666666666671</v>
      </c>
      <c r="Q18" s="179"/>
    </row>
    <row r="19" spans="1:18" s="65" customFormat="1" ht="15.75" customHeight="1" x14ac:dyDescent="0.25">
      <c r="A19" s="132">
        <v>26</v>
      </c>
      <c r="B19" s="44">
        <v>25</v>
      </c>
      <c r="C19" s="44">
        <v>26</v>
      </c>
      <c r="D19" s="44">
        <v>27</v>
      </c>
      <c r="E19" s="44">
        <v>3</v>
      </c>
      <c r="F19" s="44">
        <v>3</v>
      </c>
      <c r="G19" s="44">
        <v>2</v>
      </c>
      <c r="H19" s="44">
        <v>2</v>
      </c>
      <c r="I19" s="44">
        <v>2</v>
      </c>
      <c r="J19" s="44">
        <v>2</v>
      </c>
      <c r="K19" s="44">
        <v>1</v>
      </c>
      <c r="L19" s="44">
        <v>1</v>
      </c>
      <c r="M19" s="44"/>
      <c r="N19" s="44"/>
      <c r="O19" s="44"/>
      <c r="P19" s="130">
        <f t="shared" si="0"/>
        <v>42</v>
      </c>
      <c r="Q19" s="179"/>
    </row>
    <row r="20" spans="1:18" s="65" customFormat="1" ht="15.75" customHeight="1" x14ac:dyDescent="0.25">
      <c r="A20" s="132">
        <v>27</v>
      </c>
      <c r="B20" s="44">
        <v>27</v>
      </c>
      <c r="C20" s="44">
        <v>27</v>
      </c>
      <c r="D20" s="44">
        <v>27</v>
      </c>
      <c r="E20" s="44">
        <v>5</v>
      </c>
      <c r="F20" s="44">
        <v>5</v>
      </c>
      <c r="G20" s="44">
        <v>3</v>
      </c>
      <c r="H20" s="44">
        <v>3</v>
      </c>
      <c r="I20" s="44">
        <v>3</v>
      </c>
      <c r="J20" s="44">
        <v>2</v>
      </c>
      <c r="K20" s="44">
        <v>2</v>
      </c>
      <c r="L20" s="44">
        <v>2</v>
      </c>
      <c r="M20" s="44"/>
      <c r="N20" s="44"/>
      <c r="O20" s="44"/>
      <c r="P20" s="130">
        <f t="shared" si="0"/>
        <v>52</v>
      </c>
      <c r="Q20" s="179">
        <v>2</v>
      </c>
      <c r="R20" s="65" t="s">
        <v>122</v>
      </c>
    </row>
    <row r="21" spans="1:18" s="65" customFormat="1" ht="15.75" customHeight="1" x14ac:dyDescent="0.25">
      <c r="A21" s="132">
        <v>28</v>
      </c>
      <c r="B21" s="44">
        <v>29</v>
      </c>
      <c r="C21" s="44">
        <v>29</v>
      </c>
      <c r="D21" s="44">
        <v>29</v>
      </c>
      <c r="E21" s="44">
        <v>3</v>
      </c>
      <c r="F21" s="44">
        <v>4</v>
      </c>
      <c r="G21" s="44">
        <v>2</v>
      </c>
      <c r="H21" s="44">
        <v>3</v>
      </c>
      <c r="I21" s="44">
        <v>3</v>
      </c>
      <c r="J21" s="44">
        <v>2</v>
      </c>
      <c r="K21" s="44">
        <v>2</v>
      </c>
      <c r="L21" s="44">
        <v>2</v>
      </c>
      <c r="M21" s="44"/>
      <c r="N21" s="44"/>
      <c r="O21" s="44"/>
      <c r="P21" s="130">
        <f t="shared" ref="P21" si="1">(((B21+C21+D21)/3)+(E21+F21+G21+H21+I21+J21+K21+L21))-(O21+N21+M21)</f>
        <v>50</v>
      </c>
      <c r="Q21" s="179">
        <v>3</v>
      </c>
      <c r="R21" s="65" t="s">
        <v>136</v>
      </c>
    </row>
    <row r="22" spans="1:18" s="65" customFormat="1" ht="15.75" customHeight="1" x14ac:dyDescent="0.25">
      <c r="A22" s="35" t="s">
        <v>39</v>
      </c>
      <c r="B22" s="13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180"/>
    </row>
    <row r="23" spans="1:18" s="65" customFormat="1" ht="15.75" customHeight="1" x14ac:dyDescent="0.25">
      <c r="A23" s="44">
        <v>8</v>
      </c>
      <c r="B23" s="129">
        <v>26</v>
      </c>
      <c r="C23" s="44">
        <v>26</v>
      </c>
      <c r="D23" s="26">
        <v>26</v>
      </c>
      <c r="E23" s="44">
        <v>4</v>
      </c>
      <c r="F23" s="44">
        <v>3</v>
      </c>
      <c r="G23" s="44">
        <v>3</v>
      </c>
      <c r="H23" s="44">
        <v>3</v>
      </c>
      <c r="I23" s="44">
        <v>1</v>
      </c>
      <c r="J23" s="44">
        <v>2</v>
      </c>
      <c r="K23" s="44">
        <v>1</v>
      </c>
      <c r="L23" s="44">
        <v>1</v>
      </c>
      <c r="M23" s="44"/>
      <c r="N23" s="44"/>
      <c r="O23" s="44"/>
      <c r="P23" s="130">
        <f>(((B23+C23+D23)/3)+(E23+F23+G23+H23+I23+J23+K23+L23))-(O23+N23+M23)</f>
        <v>44</v>
      </c>
      <c r="Q23" s="179"/>
    </row>
    <row r="24" spans="1:18" s="65" customFormat="1" ht="15.75" customHeight="1" x14ac:dyDescent="0.25">
      <c r="A24" s="44">
        <v>9</v>
      </c>
      <c r="B24" s="129">
        <v>25</v>
      </c>
      <c r="C24" s="44">
        <v>25</v>
      </c>
      <c r="D24" s="44">
        <v>25</v>
      </c>
      <c r="E24" s="44">
        <v>3</v>
      </c>
      <c r="F24" s="44">
        <v>2</v>
      </c>
      <c r="G24" s="44">
        <v>1</v>
      </c>
      <c r="H24" s="44">
        <v>1</v>
      </c>
      <c r="I24" s="44">
        <v>0</v>
      </c>
      <c r="J24" s="44">
        <v>1</v>
      </c>
      <c r="K24" s="44">
        <v>1</v>
      </c>
      <c r="L24" s="44">
        <v>1</v>
      </c>
      <c r="M24" s="44"/>
      <c r="N24" s="44"/>
      <c r="O24" s="44"/>
      <c r="P24" s="130">
        <f t="shared" ref="P24:P29" si="2">(((B24+C24+D24)/3)+(E24+F24+G24+H24+I24+J24+K24+L24))-(O24+N24+M24)</f>
        <v>35</v>
      </c>
      <c r="Q24" s="179"/>
    </row>
    <row r="25" spans="1:18" s="65" customFormat="1" ht="15.75" customHeight="1" x14ac:dyDescent="0.25">
      <c r="A25" s="44">
        <v>10</v>
      </c>
      <c r="B25" s="44">
        <v>28</v>
      </c>
      <c r="C25" s="44">
        <v>28</v>
      </c>
      <c r="D25" s="44">
        <v>28</v>
      </c>
      <c r="E25" s="44">
        <v>4</v>
      </c>
      <c r="F25" s="44">
        <v>5</v>
      </c>
      <c r="G25" s="44">
        <v>3</v>
      </c>
      <c r="H25" s="44">
        <v>3</v>
      </c>
      <c r="I25" s="44">
        <v>2</v>
      </c>
      <c r="J25" s="44">
        <v>2</v>
      </c>
      <c r="K25" s="44">
        <v>2</v>
      </c>
      <c r="L25" s="44">
        <v>1</v>
      </c>
      <c r="M25" s="44"/>
      <c r="N25" s="44"/>
      <c r="O25" s="44"/>
      <c r="P25" s="130">
        <f t="shared" si="2"/>
        <v>50</v>
      </c>
      <c r="Q25" s="179">
        <v>3</v>
      </c>
      <c r="R25" s="65" t="s">
        <v>145</v>
      </c>
    </row>
    <row r="26" spans="1:18" s="65" customFormat="1" ht="15.75" customHeight="1" x14ac:dyDescent="0.25">
      <c r="A26" s="44">
        <v>11</v>
      </c>
      <c r="B26" s="44">
        <v>27</v>
      </c>
      <c r="C26" s="44">
        <v>27</v>
      </c>
      <c r="D26" s="44">
        <v>27</v>
      </c>
      <c r="E26" s="44">
        <v>3</v>
      </c>
      <c r="F26" s="44">
        <v>4</v>
      </c>
      <c r="G26" s="44">
        <v>3</v>
      </c>
      <c r="H26" s="44">
        <v>3</v>
      </c>
      <c r="I26" s="44">
        <v>1</v>
      </c>
      <c r="J26" s="44">
        <v>2</v>
      </c>
      <c r="K26" s="44">
        <v>1</v>
      </c>
      <c r="L26" s="44">
        <v>2</v>
      </c>
      <c r="M26" s="44"/>
      <c r="N26" s="44"/>
      <c r="O26" s="44"/>
      <c r="P26" s="130">
        <f t="shared" si="2"/>
        <v>46</v>
      </c>
      <c r="Q26" s="179"/>
    </row>
    <row r="27" spans="1:18" s="65" customFormat="1" ht="15.75" customHeight="1" x14ac:dyDescent="0.25">
      <c r="A27" s="44">
        <v>12</v>
      </c>
      <c r="B27" s="44">
        <v>26</v>
      </c>
      <c r="C27" s="44">
        <v>25</v>
      </c>
      <c r="D27" s="44">
        <v>25</v>
      </c>
      <c r="E27" s="44">
        <v>3</v>
      </c>
      <c r="F27" s="44">
        <v>2</v>
      </c>
      <c r="G27" s="44">
        <v>2</v>
      </c>
      <c r="H27" s="44">
        <v>2</v>
      </c>
      <c r="I27" s="44">
        <v>2</v>
      </c>
      <c r="J27" s="44">
        <v>1</v>
      </c>
      <c r="K27" s="44">
        <v>1</v>
      </c>
      <c r="L27" s="44">
        <v>1</v>
      </c>
      <c r="M27" s="44"/>
      <c r="N27" s="44"/>
      <c r="O27" s="44"/>
      <c r="P27" s="130">
        <f t="shared" si="2"/>
        <v>39.333333333333329</v>
      </c>
      <c r="Q27" s="179"/>
    </row>
    <row r="28" spans="1:18" s="65" customFormat="1" ht="15.75" customHeight="1" x14ac:dyDescent="0.25">
      <c r="A28" s="44">
        <v>13</v>
      </c>
      <c r="B28" s="133">
        <v>26</v>
      </c>
      <c r="C28" s="133">
        <v>25</v>
      </c>
      <c r="D28" s="133">
        <v>25</v>
      </c>
      <c r="E28" s="133">
        <v>3</v>
      </c>
      <c r="F28" s="133">
        <v>2</v>
      </c>
      <c r="G28" s="133">
        <v>2</v>
      </c>
      <c r="H28" s="133">
        <v>2</v>
      </c>
      <c r="I28" s="133">
        <v>2</v>
      </c>
      <c r="J28" s="133">
        <v>1</v>
      </c>
      <c r="K28" s="133">
        <v>1</v>
      </c>
      <c r="L28" s="133">
        <v>1</v>
      </c>
      <c r="M28" s="133"/>
      <c r="N28" s="133"/>
      <c r="O28" s="133"/>
      <c r="P28" s="130">
        <f t="shared" si="2"/>
        <v>39.333333333333329</v>
      </c>
      <c r="Q28" s="337"/>
    </row>
    <row r="29" spans="1:18" s="65" customFormat="1" ht="15.75" customHeight="1" x14ac:dyDescent="0.25">
      <c r="A29" s="44">
        <v>14</v>
      </c>
      <c r="B29" s="44">
        <v>29</v>
      </c>
      <c r="C29" s="44">
        <v>29</v>
      </c>
      <c r="D29" s="44">
        <v>29</v>
      </c>
      <c r="E29" s="44">
        <v>4</v>
      </c>
      <c r="F29" s="44">
        <v>4</v>
      </c>
      <c r="G29" s="44">
        <v>3</v>
      </c>
      <c r="H29" s="44">
        <v>3</v>
      </c>
      <c r="I29" s="44">
        <v>3</v>
      </c>
      <c r="J29" s="44">
        <v>2</v>
      </c>
      <c r="K29" s="44">
        <v>2</v>
      </c>
      <c r="L29" s="44">
        <v>1</v>
      </c>
      <c r="M29" s="44"/>
      <c r="N29" s="44"/>
      <c r="O29" s="44"/>
      <c r="P29" s="130">
        <f t="shared" si="2"/>
        <v>51</v>
      </c>
      <c r="Q29" s="179">
        <v>2</v>
      </c>
      <c r="R29" s="65" t="s">
        <v>114</v>
      </c>
    </row>
    <row r="30" spans="1:18" s="65" customFormat="1" ht="15.75" customHeight="1" x14ac:dyDescent="0.25">
      <c r="A30" s="44">
        <v>15</v>
      </c>
      <c r="B30" s="129">
        <v>30</v>
      </c>
      <c r="C30" s="44">
        <v>30</v>
      </c>
      <c r="D30" s="44">
        <v>30</v>
      </c>
      <c r="E30" s="44">
        <v>4</v>
      </c>
      <c r="F30" s="44">
        <v>4</v>
      </c>
      <c r="G30" s="44">
        <v>3</v>
      </c>
      <c r="H30" s="44">
        <v>3</v>
      </c>
      <c r="I30" s="44">
        <v>3</v>
      </c>
      <c r="J30" s="44">
        <v>2</v>
      </c>
      <c r="K30" s="44">
        <v>2</v>
      </c>
      <c r="L30" s="44">
        <v>2</v>
      </c>
      <c r="M30" s="44"/>
      <c r="N30" s="44"/>
      <c r="O30" s="44"/>
      <c r="P30" s="130">
        <f>(((B30+C30+D30)/3)+(E30+F30+G30+H30+I30+J30+K30+L30))-(O30+N30+M30)</f>
        <v>53</v>
      </c>
      <c r="Q30" s="179">
        <v>1</v>
      </c>
      <c r="R30" s="65" t="s">
        <v>137</v>
      </c>
    </row>
    <row r="31" spans="1:18" s="65" customFormat="1" ht="15.75" customHeight="1" x14ac:dyDescent="0.25">
      <c r="A31" s="35" t="s">
        <v>35</v>
      </c>
      <c r="B31" s="35"/>
      <c r="C31" s="124"/>
      <c r="D31" s="124"/>
      <c r="E31" s="124"/>
      <c r="F31" s="124"/>
      <c r="G31" s="124"/>
      <c r="H31" s="124"/>
      <c r="I31" s="124"/>
      <c r="J31" s="124"/>
      <c r="K31" s="124"/>
      <c r="L31" s="125"/>
      <c r="M31" s="124"/>
      <c r="N31" s="124"/>
      <c r="O31" s="126"/>
      <c r="P31" s="127"/>
      <c r="Q31" s="180"/>
    </row>
    <row r="32" spans="1:18" s="65" customFormat="1" ht="15.75" customHeight="1" x14ac:dyDescent="0.25">
      <c r="A32" s="44">
        <v>1</v>
      </c>
      <c r="B32" s="129">
        <v>30</v>
      </c>
      <c r="C32" s="44">
        <v>30</v>
      </c>
      <c r="D32" s="44">
        <v>30</v>
      </c>
      <c r="E32" s="44">
        <v>5</v>
      </c>
      <c r="F32" s="44">
        <v>4</v>
      </c>
      <c r="G32" s="44">
        <v>3</v>
      </c>
      <c r="H32" s="44">
        <v>3</v>
      </c>
      <c r="I32" s="44">
        <v>2</v>
      </c>
      <c r="J32" s="44">
        <v>2</v>
      </c>
      <c r="K32" s="44">
        <v>2</v>
      </c>
      <c r="L32" s="44">
        <v>2</v>
      </c>
      <c r="M32" s="44"/>
      <c r="N32" s="44"/>
      <c r="O32" s="44"/>
      <c r="P32" s="130">
        <f>(((B32+C32+D32)/3)+(E32+F32+G32+H32+I32+J32+K32+L32))-(O32+N32+M32)</f>
        <v>53</v>
      </c>
      <c r="Q32" s="179">
        <v>1</v>
      </c>
      <c r="R32" s="65" t="s">
        <v>124</v>
      </c>
    </row>
    <row r="33" spans="1:18" s="65" customFormat="1" ht="15.75" customHeight="1" x14ac:dyDescent="0.25">
      <c r="A33" s="44">
        <v>2</v>
      </c>
      <c r="B33" s="129">
        <v>28</v>
      </c>
      <c r="C33" s="44">
        <v>28</v>
      </c>
      <c r="D33" s="44">
        <v>28</v>
      </c>
      <c r="E33" s="44">
        <v>4</v>
      </c>
      <c r="F33" s="44">
        <v>3</v>
      </c>
      <c r="G33" s="44">
        <v>2</v>
      </c>
      <c r="H33" s="44">
        <v>2</v>
      </c>
      <c r="I33" s="44">
        <v>2</v>
      </c>
      <c r="J33" s="44">
        <v>2</v>
      </c>
      <c r="K33" s="44">
        <v>2</v>
      </c>
      <c r="L33" s="44">
        <v>1</v>
      </c>
      <c r="M33" s="44"/>
      <c r="N33" s="44"/>
      <c r="O33" s="44"/>
      <c r="P33" s="130">
        <f t="shared" ref="P33:P34" si="3">(((B33+C33+D33)/3)+(E33+F33+G33+H33+I33+J33+K33+L33))-(O33+N33+M33)</f>
        <v>46</v>
      </c>
      <c r="Q33" s="179">
        <v>3</v>
      </c>
      <c r="R33" s="65" t="s">
        <v>147</v>
      </c>
    </row>
    <row r="34" spans="1:18" s="65" customFormat="1" ht="15.75" customHeight="1" x14ac:dyDescent="0.25">
      <c r="A34" s="44">
        <v>3</v>
      </c>
      <c r="B34" s="129">
        <v>29</v>
      </c>
      <c r="C34" s="44">
        <v>29</v>
      </c>
      <c r="D34" s="44">
        <v>29</v>
      </c>
      <c r="E34" s="44">
        <v>4</v>
      </c>
      <c r="F34" s="44">
        <v>4</v>
      </c>
      <c r="G34" s="44">
        <v>3</v>
      </c>
      <c r="H34" s="44">
        <v>3</v>
      </c>
      <c r="I34" s="44">
        <v>2</v>
      </c>
      <c r="J34" s="44">
        <v>2</v>
      </c>
      <c r="K34" s="44">
        <v>2</v>
      </c>
      <c r="L34" s="44">
        <v>1</v>
      </c>
      <c r="M34" s="44"/>
      <c r="N34" s="44"/>
      <c r="O34" s="44"/>
      <c r="P34" s="130">
        <f t="shared" si="3"/>
        <v>50</v>
      </c>
      <c r="Q34" s="179">
        <v>2</v>
      </c>
      <c r="R34" s="65" t="s">
        <v>146</v>
      </c>
    </row>
    <row r="35" spans="1:18" s="65" customFormat="1" ht="15.75" customHeight="1" x14ac:dyDescent="0.25">
      <c r="A35" s="44">
        <v>4</v>
      </c>
      <c r="B35" s="129">
        <v>26</v>
      </c>
      <c r="C35" s="44">
        <v>25</v>
      </c>
      <c r="D35" s="44">
        <v>25</v>
      </c>
      <c r="E35" s="44">
        <v>3</v>
      </c>
      <c r="F35" s="44">
        <v>3</v>
      </c>
      <c r="G35" s="44">
        <v>3</v>
      </c>
      <c r="H35" s="44">
        <v>3</v>
      </c>
      <c r="I35" s="44">
        <v>2</v>
      </c>
      <c r="J35" s="44">
        <v>2</v>
      </c>
      <c r="K35" s="44">
        <v>1</v>
      </c>
      <c r="L35" s="44">
        <v>1</v>
      </c>
      <c r="M35" s="44"/>
      <c r="N35" s="44"/>
      <c r="O35" s="44"/>
      <c r="P35" s="130">
        <f t="shared" ref="P35:P37" si="4">(((B35+C35+D35)/3)+(E35+F35+G35+H35+I35+J35+K35+L35))-(O35+N35+M35)</f>
        <v>43.333333333333329</v>
      </c>
      <c r="Q35" s="179"/>
    </row>
    <row r="36" spans="1:18" s="65" customFormat="1" ht="15.75" customHeight="1" x14ac:dyDescent="0.25">
      <c r="A36" s="44">
        <v>5</v>
      </c>
      <c r="B36" s="129">
        <v>27</v>
      </c>
      <c r="C36" s="44">
        <v>26</v>
      </c>
      <c r="D36" s="44">
        <v>27</v>
      </c>
      <c r="E36" s="44">
        <v>4</v>
      </c>
      <c r="F36" s="44">
        <v>4</v>
      </c>
      <c r="G36" s="44">
        <v>3</v>
      </c>
      <c r="H36" s="44">
        <v>3</v>
      </c>
      <c r="I36" s="44">
        <v>2</v>
      </c>
      <c r="J36" s="44">
        <v>2</v>
      </c>
      <c r="K36" s="44">
        <v>1</v>
      </c>
      <c r="L36" s="44">
        <v>1</v>
      </c>
      <c r="M36" s="44"/>
      <c r="N36" s="44"/>
      <c r="O36" s="44"/>
      <c r="P36" s="130">
        <f t="shared" si="4"/>
        <v>46.666666666666671</v>
      </c>
      <c r="Q36" s="179">
        <v>3</v>
      </c>
      <c r="R36" s="65" t="s">
        <v>148</v>
      </c>
    </row>
    <row r="37" spans="1:18" s="65" customFormat="1" ht="15.75" customHeight="1" x14ac:dyDescent="0.25">
      <c r="A37" s="44">
        <v>6</v>
      </c>
      <c r="B37" s="129">
        <v>26</v>
      </c>
      <c r="C37" s="44">
        <v>26</v>
      </c>
      <c r="D37" s="44">
        <v>26</v>
      </c>
      <c r="E37" s="44">
        <v>3</v>
      </c>
      <c r="F37" s="44">
        <v>2</v>
      </c>
      <c r="G37" s="44">
        <v>3</v>
      </c>
      <c r="H37" s="44">
        <v>3</v>
      </c>
      <c r="I37" s="44">
        <v>1</v>
      </c>
      <c r="J37" s="44">
        <v>2</v>
      </c>
      <c r="K37" s="44">
        <v>1</v>
      </c>
      <c r="L37" s="44">
        <v>1</v>
      </c>
      <c r="M37" s="44"/>
      <c r="N37" s="44"/>
      <c r="O37" s="44"/>
      <c r="P37" s="130">
        <f t="shared" si="4"/>
        <v>42</v>
      </c>
      <c r="Q37" s="179"/>
    </row>
    <row r="38" spans="1:18" s="65" customFormat="1" ht="15.75" customHeight="1" x14ac:dyDescent="0.25">
      <c r="A38" s="44">
        <v>7</v>
      </c>
      <c r="B38" s="129">
        <v>26</v>
      </c>
      <c r="C38" s="44">
        <v>27</v>
      </c>
      <c r="D38" s="44">
        <v>25</v>
      </c>
      <c r="E38" s="44">
        <v>4</v>
      </c>
      <c r="F38" s="44">
        <v>2</v>
      </c>
      <c r="G38" s="44">
        <v>3</v>
      </c>
      <c r="H38" s="44">
        <v>3</v>
      </c>
      <c r="I38" s="44">
        <v>1</v>
      </c>
      <c r="J38" s="44">
        <v>1</v>
      </c>
      <c r="K38" s="44">
        <v>2</v>
      </c>
      <c r="L38" s="44">
        <v>2</v>
      </c>
      <c r="M38" s="44"/>
      <c r="N38" s="44"/>
      <c r="O38" s="44"/>
      <c r="P38" s="130">
        <f t="shared" ref="P38" si="5">(((B38+C38+D38)/3)+(E38+F38+G38+H38+I38+J38+K38+L38))-(O38+N38+M38)</f>
        <v>44</v>
      </c>
      <c r="Q38" s="179"/>
    </row>
    <row r="39" spans="1:18" s="65" customFormat="1" ht="15.75" customHeight="1" x14ac:dyDescent="0.25">
      <c r="P39" s="66"/>
      <c r="Q39" s="309"/>
    </row>
    <row r="40" spans="1:18" s="65" customFormat="1" ht="15.75" customHeight="1" x14ac:dyDescent="0.25">
      <c r="P40" s="66"/>
      <c r="Q40" s="309"/>
    </row>
    <row r="41" spans="1:18" s="65" customFormat="1" ht="15.75" customHeight="1" x14ac:dyDescent="0.25">
      <c r="P41" s="66"/>
      <c r="Q41" s="309"/>
    </row>
    <row r="42" spans="1:18" s="65" customFormat="1" ht="15.75" customHeight="1" x14ac:dyDescent="0.25">
      <c r="P42" s="66"/>
      <c r="Q42" s="309"/>
    </row>
    <row r="43" spans="1:18" s="65" customFormat="1" ht="15.75" customHeight="1" x14ac:dyDescent="0.25">
      <c r="P43" s="66"/>
      <c r="Q43" s="309"/>
    </row>
    <row r="44" spans="1:18" s="65" customFormat="1" ht="15.75" customHeight="1" x14ac:dyDescent="0.25">
      <c r="P44" s="66"/>
      <c r="Q44" s="309"/>
    </row>
    <row r="45" spans="1:18" s="65" customFormat="1" ht="15.75" customHeight="1" x14ac:dyDescent="0.25">
      <c r="P45" s="66"/>
      <c r="Q45" s="309"/>
    </row>
    <row r="46" spans="1:18" s="19" customFormat="1" ht="15.75" customHeight="1" x14ac:dyDescent="0.25">
      <c r="P46" s="21"/>
      <c r="Q46" s="317"/>
    </row>
    <row r="47" spans="1:18" s="19" customFormat="1" ht="15.75" customHeight="1" x14ac:dyDescent="0.25">
      <c r="P47" s="21"/>
      <c r="Q47" s="317"/>
    </row>
    <row r="48" spans="1:18" s="19" customFormat="1" ht="15.75" customHeight="1" x14ac:dyDescent="0.25">
      <c r="P48" s="21"/>
      <c r="Q48" s="317"/>
    </row>
    <row r="49" spans="16:17" s="19" customFormat="1" ht="15.75" customHeight="1" x14ac:dyDescent="0.25">
      <c r="P49" s="21"/>
      <c r="Q49" s="317"/>
    </row>
    <row r="50" spans="16:17" s="19" customFormat="1" ht="15.75" customHeight="1" x14ac:dyDescent="0.25">
      <c r="P50" s="21"/>
      <c r="Q50" s="317"/>
    </row>
    <row r="51" spans="16:17" s="19" customFormat="1" ht="15.75" customHeight="1" x14ac:dyDescent="0.25">
      <c r="P51" s="21"/>
      <c r="Q51" s="317"/>
    </row>
    <row r="52" spans="16:17" s="19" customFormat="1" ht="15.75" customHeight="1" x14ac:dyDescent="0.25">
      <c r="P52" s="21"/>
      <c r="Q52" s="317"/>
    </row>
    <row r="53" spans="16:17" s="19" customFormat="1" ht="15.75" customHeight="1" x14ac:dyDescent="0.25">
      <c r="P53" s="21"/>
      <c r="Q53" s="317"/>
    </row>
    <row r="54" spans="16:17" s="19" customFormat="1" ht="15.75" customHeight="1" x14ac:dyDescent="0.25">
      <c r="P54" s="21"/>
      <c r="Q54" s="317"/>
    </row>
    <row r="55" spans="16:17" s="19" customFormat="1" ht="15.75" customHeight="1" x14ac:dyDescent="0.25">
      <c r="P55" s="21"/>
      <c r="Q55" s="317"/>
    </row>
    <row r="56" spans="16:17" s="19" customFormat="1" ht="15.75" customHeight="1" x14ac:dyDescent="0.25">
      <c r="P56" s="21"/>
      <c r="Q56" s="317"/>
    </row>
    <row r="57" spans="16:17" s="19" customFormat="1" ht="15.75" customHeight="1" x14ac:dyDescent="0.25">
      <c r="P57" s="21"/>
      <c r="Q57" s="317"/>
    </row>
    <row r="58" spans="16:17" s="19" customFormat="1" ht="15.75" customHeight="1" x14ac:dyDescent="0.25">
      <c r="P58" s="21"/>
      <c r="Q58" s="317"/>
    </row>
    <row r="59" spans="16:17" s="19" customFormat="1" ht="15.75" customHeight="1" x14ac:dyDescent="0.25">
      <c r="P59" s="21"/>
      <c r="Q59" s="317"/>
    </row>
    <row r="60" spans="16:17" s="19" customFormat="1" ht="15.75" customHeight="1" x14ac:dyDescent="0.25">
      <c r="P60" s="21"/>
      <c r="Q60" s="317"/>
    </row>
    <row r="61" spans="16:17" s="19" customFormat="1" ht="15.75" customHeight="1" x14ac:dyDescent="0.25">
      <c r="P61" s="21"/>
      <c r="Q61" s="317"/>
    </row>
    <row r="62" spans="16:17" s="19" customFormat="1" ht="15.75" customHeight="1" x14ac:dyDescent="0.25">
      <c r="P62" s="21"/>
      <c r="Q62" s="317"/>
    </row>
    <row r="63" spans="16:17" s="19" customFormat="1" ht="15.75" customHeight="1" x14ac:dyDescent="0.25">
      <c r="P63" s="21"/>
      <c r="Q63" s="317"/>
    </row>
    <row r="64" spans="16:17" s="19" customFormat="1" ht="15.75" customHeight="1" x14ac:dyDescent="0.25">
      <c r="P64" s="21"/>
      <c r="Q64" s="317"/>
    </row>
    <row r="65" spans="16:17" s="19" customFormat="1" ht="15.75" customHeight="1" x14ac:dyDescent="0.25">
      <c r="P65" s="21"/>
      <c r="Q65" s="317"/>
    </row>
    <row r="66" spans="16:17" s="19" customFormat="1" ht="15.75" customHeight="1" x14ac:dyDescent="0.25">
      <c r="P66" s="21"/>
      <c r="Q66" s="317"/>
    </row>
    <row r="67" spans="16:17" s="19" customFormat="1" ht="15.75" customHeight="1" x14ac:dyDescent="0.25">
      <c r="P67" s="21"/>
      <c r="Q67" s="317"/>
    </row>
    <row r="68" spans="16:17" s="19" customFormat="1" ht="15.75" customHeight="1" x14ac:dyDescent="0.25">
      <c r="P68" s="21"/>
      <c r="Q68" s="317"/>
    </row>
    <row r="69" spans="16:17" s="19" customFormat="1" ht="15.75" customHeight="1" x14ac:dyDescent="0.25">
      <c r="P69" s="21"/>
      <c r="Q69" s="317"/>
    </row>
    <row r="70" spans="16:17" s="19" customFormat="1" ht="15.75" customHeight="1" x14ac:dyDescent="0.25">
      <c r="P70" s="21"/>
      <c r="Q70" s="317"/>
    </row>
    <row r="71" spans="16:17" s="19" customFormat="1" ht="15.75" customHeight="1" x14ac:dyDescent="0.25">
      <c r="P71" s="21"/>
      <c r="Q71" s="317"/>
    </row>
    <row r="72" spans="16:17" s="19" customFormat="1" ht="15.75" customHeight="1" x14ac:dyDescent="0.25">
      <c r="P72" s="21"/>
      <c r="Q72" s="317"/>
    </row>
    <row r="73" spans="16:17" s="19" customFormat="1" ht="15.75" customHeight="1" x14ac:dyDescent="0.25">
      <c r="P73" s="21"/>
      <c r="Q73" s="317"/>
    </row>
    <row r="74" spans="16:17" s="19" customFormat="1" ht="15.75" customHeight="1" x14ac:dyDescent="0.25">
      <c r="P74" s="21"/>
      <c r="Q74" s="317"/>
    </row>
    <row r="75" spans="16:17" s="19" customFormat="1" ht="15.75" customHeight="1" x14ac:dyDescent="0.25">
      <c r="P75" s="21"/>
      <c r="Q75" s="317"/>
    </row>
    <row r="76" spans="16:17" s="19" customFormat="1" ht="15.75" customHeight="1" x14ac:dyDescent="0.25">
      <c r="P76" s="21"/>
      <c r="Q76" s="317"/>
    </row>
    <row r="77" spans="16:17" s="19" customFormat="1" ht="15.75" customHeight="1" x14ac:dyDescent="0.25">
      <c r="P77" s="21"/>
      <c r="Q77" s="317"/>
    </row>
    <row r="78" spans="16:17" s="19" customFormat="1" ht="15.75" customHeight="1" x14ac:dyDescent="0.25">
      <c r="P78" s="21"/>
      <c r="Q78" s="317"/>
    </row>
    <row r="79" spans="16:17" s="19" customFormat="1" ht="15.75" customHeight="1" x14ac:dyDescent="0.25">
      <c r="P79" s="21"/>
      <c r="Q79" s="317"/>
    </row>
    <row r="80" spans="16:17" s="19" customFormat="1" ht="15.75" customHeight="1" x14ac:dyDescent="0.25">
      <c r="P80" s="21"/>
      <c r="Q80" s="317"/>
    </row>
    <row r="81" spans="16:17" s="19" customFormat="1" ht="15.75" customHeight="1" x14ac:dyDescent="0.25">
      <c r="P81" s="21"/>
      <c r="Q81" s="317"/>
    </row>
    <row r="82" spans="16:17" s="19" customFormat="1" ht="15.75" customHeight="1" x14ac:dyDescent="0.25">
      <c r="P82" s="21"/>
      <c r="Q82" s="317"/>
    </row>
    <row r="83" spans="16:17" s="19" customFormat="1" ht="15.75" customHeight="1" x14ac:dyDescent="0.25">
      <c r="P83" s="21"/>
      <c r="Q83" s="317"/>
    </row>
    <row r="84" spans="16:17" s="19" customFormat="1" ht="15.75" customHeight="1" x14ac:dyDescent="0.25">
      <c r="P84" s="21"/>
      <c r="Q84" s="317"/>
    </row>
    <row r="85" spans="16:17" s="19" customFormat="1" ht="15.75" customHeight="1" x14ac:dyDescent="0.25">
      <c r="P85" s="21"/>
      <c r="Q85" s="317"/>
    </row>
    <row r="86" spans="16:17" s="19" customFormat="1" ht="15.75" customHeight="1" x14ac:dyDescent="0.25">
      <c r="P86" s="21"/>
      <c r="Q86" s="317"/>
    </row>
    <row r="87" spans="16:17" s="19" customFormat="1" ht="15.75" customHeight="1" x14ac:dyDescent="0.25">
      <c r="P87" s="21"/>
      <c r="Q87" s="317"/>
    </row>
    <row r="88" spans="16:17" s="19" customFormat="1" ht="15.75" customHeight="1" x14ac:dyDescent="0.25">
      <c r="P88" s="21"/>
      <c r="Q88" s="317"/>
    </row>
    <row r="89" spans="16:17" s="19" customFormat="1" ht="15.75" customHeight="1" x14ac:dyDescent="0.25">
      <c r="P89" s="21"/>
      <c r="Q89" s="317"/>
    </row>
    <row r="90" spans="16:17" s="19" customFormat="1" ht="15.75" customHeight="1" x14ac:dyDescent="0.25">
      <c r="P90" s="21"/>
      <c r="Q90" s="317"/>
    </row>
    <row r="91" spans="16:17" s="19" customFormat="1" ht="15.75" customHeight="1" x14ac:dyDescent="0.25">
      <c r="P91" s="21"/>
      <c r="Q91" s="317"/>
    </row>
    <row r="92" spans="16:17" s="19" customFormat="1" ht="15.75" customHeight="1" x14ac:dyDescent="0.25">
      <c r="P92" s="21"/>
      <c r="Q92" s="317"/>
    </row>
    <row r="93" spans="16:17" s="19" customFormat="1" ht="15.75" customHeight="1" x14ac:dyDescent="0.25">
      <c r="P93" s="21"/>
      <c r="Q93" s="317"/>
    </row>
    <row r="94" spans="16:17" s="19" customFormat="1" ht="15.75" customHeight="1" x14ac:dyDescent="0.25">
      <c r="P94" s="21"/>
      <c r="Q94" s="317"/>
    </row>
    <row r="95" spans="16:17" s="19" customFormat="1" ht="15.75" customHeight="1" x14ac:dyDescent="0.25">
      <c r="P95" s="21"/>
      <c r="Q95" s="317"/>
    </row>
    <row r="96" spans="16:17" s="19" customFormat="1" ht="15.75" customHeight="1" x14ac:dyDescent="0.25">
      <c r="P96" s="21"/>
      <c r="Q96" s="317"/>
    </row>
    <row r="97" spans="16:17" s="19" customFormat="1" ht="15.75" customHeight="1" x14ac:dyDescent="0.25">
      <c r="P97" s="21"/>
      <c r="Q97" s="317"/>
    </row>
    <row r="98" spans="16:17" s="19" customFormat="1" ht="15.75" customHeight="1" x14ac:dyDescent="0.25">
      <c r="P98" s="21"/>
      <c r="Q98" s="317"/>
    </row>
    <row r="99" spans="16:17" s="19" customFormat="1" ht="15.75" customHeight="1" x14ac:dyDescent="0.25">
      <c r="P99" s="21"/>
      <c r="Q99" s="317"/>
    </row>
    <row r="100" spans="16:17" s="19" customFormat="1" ht="15.75" customHeight="1" x14ac:dyDescent="0.25">
      <c r="P100" s="21"/>
      <c r="Q100" s="317"/>
    </row>
    <row r="101" spans="16:17" s="19" customFormat="1" ht="15.75" customHeight="1" x14ac:dyDescent="0.25">
      <c r="P101" s="21"/>
      <c r="Q101" s="317"/>
    </row>
    <row r="102" spans="16:17" s="19" customFormat="1" ht="15.75" customHeight="1" x14ac:dyDescent="0.25">
      <c r="P102" s="21"/>
      <c r="Q102" s="317"/>
    </row>
    <row r="103" spans="16:17" s="19" customFormat="1" ht="15.75" customHeight="1" x14ac:dyDescent="0.25">
      <c r="P103" s="21"/>
      <c r="Q103" s="317"/>
    </row>
    <row r="104" spans="16:17" s="19" customFormat="1" ht="15.75" customHeight="1" x14ac:dyDescent="0.25">
      <c r="P104" s="21"/>
      <c r="Q104" s="317"/>
    </row>
    <row r="105" spans="16:17" s="19" customFormat="1" ht="15.75" customHeight="1" x14ac:dyDescent="0.25">
      <c r="P105" s="21"/>
      <c r="Q105" s="317"/>
    </row>
    <row r="106" spans="16:17" s="19" customFormat="1" ht="15.75" customHeight="1" x14ac:dyDescent="0.25">
      <c r="P106" s="21"/>
      <c r="Q106" s="317"/>
    </row>
    <row r="107" spans="16:17" s="19" customFormat="1" ht="15.75" customHeight="1" x14ac:dyDescent="0.25">
      <c r="P107" s="21"/>
      <c r="Q107" s="317"/>
    </row>
    <row r="108" spans="16:17" s="19" customFormat="1" ht="15.75" customHeight="1" x14ac:dyDescent="0.25">
      <c r="P108" s="21"/>
      <c r="Q108" s="317"/>
    </row>
    <row r="109" spans="16:17" s="19" customFormat="1" ht="15.75" customHeight="1" x14ac:dyDescent="0.25">
      <c r="P109" s="21"/>
      <c r="Q109" s="317"/>
    </row>
    <row r="110" spans="16:17" s="19" customFormat="1" ht="15.75" customHeight="1" x14ac:dyDescent="0.25">
      <c r="P110" s="21"/>
      <c r="Q110" s="317"/>
    </row>
    <row r="111" spans="16:17" s="19" customFormat="1" ht="15.75" customHeight="1" x14ac:dyDescent="0.25">
      <c r="P111" s="21"/>
      <c r="Q111" s="317"/>
    </row>
    <row r="112" spans="16:17" s="19" customFormat="1" ht="15.75" customHeight="1" x14ac:dyDescent="0.25">
      <c r="P112" s="21"/>
      <c r="Q112" s="317"/>
    </row>
    <row r="113" spans="16:17" s="19" customFormat="1" ht="15.75" customHeight="1" x14ac:dyDescent="0.25">
      <c r="P113" s="21"/>
      <c r="Q113" s="317"/>
    </row>
    <row r="114" spans="16:17" s="19" customFormat="1" ht="15.75" customHeight="1" x14ac:dyDescent="0.25">
      <c r="P114" s="21"/>
      <c r="Q114" s="317"/>
    </row>
    <row r="115" spans="16:17" s="19" customFormat="1" ht="15.75" customHeight="1" x14ac:dyDescent="0.25">
      <c r="P115" s="21"/>
      <c r="Q115" s="317"/>
    </row>
    <row r="116" spans="16:17" s="19" customFormat="1" ht="15.75" customHeight="1" x14ac:dyDescent="0.25">
      <c r="P116" s="21"/>
      <c r="Q116" s="317"/>
    </row>
    <row r="117" spans="16:17" s="19" customFormat="1" ht="15.75" customHeight="1" x14ac:dyDescent="0.25">
      <c r="P117" s="21"/>
      <c r="Q117" s="317"/>
    </row>
    <row r="118" spans="16:17" s="19" customFormat="1" ht="15.75" customHeight="1" x14ac:dyDescent="0.25">
      <c r="P118" s="21"/>
      <c r="Q118" s="317"/>
    </row>
    <row r="119" spans="16:17" s="19" customFormat="1" ht="15.75" customHeight="1" x14ac:dyDescent="0.25">
      <c r="P119" s="21"/>
      <c r="Q119" s="317"/>
    </row>
    <row r="120" spans="16:17" s="19" customFormat="1" ht="15.75" customHeight="1" x14ac:dyDescent="0.25">
      <c r="P120" s="21"/>
      <c r="Q120" s="317"/>
    </row>
    <row r="121" spans="16:17" s="19" customFormat="1" ht="15.75" customHeight="1" x14ac:dyDescent="0.25">
      <c r="P121" s="21"/>
      <c r="Q121" s="317"/>
    </row>
    <row r="122" spans="16:17" s="19" customFormat="1" ht="15.75" customHeight="1" x14ac:dyDescent="0.25">
      <c r="P122" s="21"/>
      <c r="Q122" s="317"/>
    </row>
    <row r="123" spans="16:17" s="19" customFormat="1" ht="15.75" customHeight="1" x14ac:dyDescent="0.25">
      <c r="P123" s="21"/>
      <c r="Q123" s="317"/>
    </row>
    <row r="124" spans="16:17" s="19" customFormat="1" ht="15.75" customHeight="1" x14ac:dyDescent="0.25">
      <c r="P124" s="21"/>
      <c r="Q124" s="317"/>
    </row>
    <row r="125" spans="16:17" s="19" customFormat="1" ht="15.75" customHeight="1" x14ac:dyDescent="0.25">
      <c r="P125" s="21"/>
      <c r="Q125" s="317"/>
    </row>
    <row r="126" spans="16:17" s="19" customFormat="1" ht="15.75" customHeight="1" x14ac:dyDescent="0.25">
      <c r="P126" s="21"/>
      <c r="Q126" s="317"/>
    </row>
    <row r="127" spans="16:17" s="5" customFormat="1" ht="15.75" customHeight="1" x14ac:dyDescent="0.25">
      <c r="P127" s="6"/>
      <c r="Q127" s="338"/>
    </row>
    <row r="128" spans="16:17" s="5" customFormat="1" ht="15.75" customHeight="1" x14ac:dyDescent="0.25">
      <c r="P128" s="6"/>
      <c r="Q128" s="338"/>
    </row>
    <row r="129" spans="16:17" s="5" customFormat="1" ht="15.75" customHeight="1" x14ac:dyDescent="0.25">
      <c r="P129" s="6"/>
      <c r="Q129" s="338"/>
    </row>
    <row r="130" spans="16:17" s="5" customFormat="1" ht="15.75" customHeight="1" x14ac:dyDescent="0.25">
      <c r="P130" s="6"/>
      <c r="Q130" s="338"/>
    </row>
    <row r="131" spans="16:17" s="5" customFormat="1" ht="15.75" customHeight="1" x14ac:dyDescent="0.25">
      <c r="P131" s="6"/>
      <c r="Q131" s="338"/>
    </row>
    <row r="132" spans="16:17" s="5" customFormat="1" ht="15.75" customHeight="1" x14ac:dyDescent="0.25">
      <c r="P132" s="6"/>
      <c r="Q132" s="338"/>
    </row>
    <row r="133" spans="16:17" s="5" customFormat="1" ht="15.75" customHeight="1" x14ac:dyDescent="0.25">
      <c r="P133" s="6"/>
      <c r="Q133" s="338"/>
    </row>
    <row r="134" spans="16:17" s="5" customFormat="1" ht="15.75" customHeight="1" x14ac:dyDescent="0.25">
      <c r="P134" s="6"/>
      <c r="Q134" s="338"/>
    </row>
    <row r="135" spans="16:17" s="5" customFormat="1" ht="15.75" customHeight="1" x14ac:dyDescent="0.25">
      <c r="P135" s="6"/>
      <c r="Q135" s="338"/>
    </row>
    <row r="136" spans="16:17" s="5" customFormat="1" ht="15.75" customHeight="1" x14ac:dyDescent="0.25">
      <c r="P136" s="6"/>
      <c r="Q136" s="338"/>
    </row>
    <row r="137" spans="16:17" s="5" customFormat="1" ht="15.75" customHeight="1" x14ac:dyDescent="0.25">
      <c r="P137" s="6"/>
      <c r="Q137" s="338"/>
    </row>
    <row r="138" spans="16:17" s="5" customFormat="1" ht="15.75" customHeight="1" x14ac:dyDescent="0.25">
      <c r="P138" s="6"/>
      <c r="Q138" s="338"/>
    </row>
    <row r="139" spans="16:17" s="5" customFormat="1" ht="15.75" customHeight="1" x14ac:dyDescent="0.25">
      <c r="P139" s="6"/>
      <c r="Q139" s="338"/>
    </row>
    <row r="140" spans="16:17" s="5" customFormat="1" ht="15.75" customHeight="1" x14ac:dyDescent="0.25">
      <c r="P140" s="6"/>
      <c r="Q140" s="338"/>
    </row>
    <row r="141" spans="16:17" s="5" customFormat="1" ht="15.75" customHeight="1" x14ac:dyDescent="0.25">
      <c r="P141" s="6"/>
      <c r="Q141" s="338"/>
    </row>
    <row r="142" spans="16:17" s="5" customFormat="1" ht="15.75" customHeight="1" x14ac:dyDescent="0.25">
      <c r="P142" s="6"/>
      <c r="Q142" s="338"/>
    </row>
    <row r="143" spans="16:17" s="5" customFormat="1" ht="15.75" customHeight="1" x14ac:dyDescent="0.25">
      <c r="P143" s="6"/>
      <c r="Q143" s="338"/>
    </row>
    <row r="144" spans="16:17" s="5" customFormat="1" ht="15.75" customHeight="1" x14ac:dyDescent="0.25">
      <c r="P144" s="6"/>
      <c r="Q144" s="338"/>
    </row>
    <row r="145" spans="16:17" s="5" customFormat="1" ht="15.75" customHeight="1" x14ac:dyDescent="0.25">
      <c r="P145" s="6"/>
      <c r="Q145" s="338"/>
    </row>
    <row r="146" spans="16:17" s="5" customFormat="1" ht="15.75" customHeight="1" x14ac:dyDescent="0.25">
      <c r="P146" s="6"/>
      <c r="Q146" s="338"/>
    </row>
    <row r="147" spans="16:17" s="5" customFormat="1" ht="15.75" customHeight="1" x14ac:dyDescent="0.25">
      <c r="P147" s="6"/>
      <c r="Q147" s="338"/>
    </row>
    <row r="148" spans="16:17" s="5" customFormat="1" ht="15.75" customHeight="1" x14ac:dyDescent="0.25">
      <c r="P148" s="6"/>
      <c r="Q148" s="338"/>
    </row>
    <row r="149" spans="16:17" s="5" customFormat="1" ht="15.75" customHeight="1" x14ac:dyDescent="0.25">
      <c r="P149" s="6"/>
      <c r="Q149" s="338"/>
    </row>
    <row r="150" spans="16:17" s="5" customFormat="1" ht="15.75" customHeight="1" x14ac:dyDescent="0.25">
      <c r="P150" s="6"/>
      <c r="Q150" s="338"/>
    </row>
    <row r="151" spans="16:17" s="5" customFormat="1" ht="15.75" customHeight="1" x14ac:dyDescent="0.25">
      <c r="P151" s="6"/>
      <c r="Q151" s="338"/>
    </row>
    <row r="152" spans="16:17" s="5" customFormat="1" ht="15.75" customHeight="1" x14ac:dyDescent="0.25">
      <c r="P152" s="6"/>
      <c r="Q152" s="338"/>
    </row>
    <row r="153" spans="16:17" s="5" customFormat="1" ht="15.75" customHeight="1" x14ac:dyDescent="0.25">
      <c r="P153" s="6"/>
      <c r="Q153" s="338"/>
    </row>
    <row r="154" spans="16:17" s="5" customFormat="1" ht="15.75" customHeight="1" x14ac:dyDescent="0.25">
      <c r="P154" s="6"/>
      <c r="Q154" s="338"/>
    </row>
    <row r="155" spans="16:17" s="5" customFormat="1" ht="15.75" customHeight="1" x14ac:dyDescent="0.25">
      <c r="P155" s="6"/>
      <c r="Q155" s="338"/>
    </row>
    <row r="156" spans="16:17" s="5" customFormat="1" ht="15.75" customHeight="1" x14ac:dyDescent="0.25">
      <c r="P156" s="6"/>
      <c r="Q156" s="338"/>
    </row>
    <row r="157" spans="16:17" s="5" customFormat="1" ht="15.75" customHeight="1" x14ac:dyDescent="0.25">
      <c r="P157" s="6"/>
      <c r="Q157" s="338"/>
    </row>
    <row r="158" spans="16:17" s="5" customFormat="1" ht="15.75" customHeight="1" x14ac:dyDescent="0.25">
      <c r="P158" s="6"/>
      <c r="Q158" s="338"/>
    </row>
    <row r="159" spans="16:17" s="5" customFormat="1" ht="15.75" customHeight="1" x14ac:dyDescent="0.25">
      <c r="P159" s="6"/>
      <c r="Q159" s="338"/>
    </row>
    <row r="160" spans="16:17" s="5" customFormat="1" ht="15.75" customHeight="1" x14ac:dyDescent="0.25">
      <c r="P160" s="6"/>
      <c r="Q160" s="338"/>
    </row>
    <row r="161" spans="1:17" s="5" customFormat="1" ht="15.75" customHeight="1" x14ac:dyDescent="0.25">
      <c r="P161" s="6"/>
      <c r="Q161" s="338"/>
    </row>
    <row r="162" spans="1:17" s="5" customFormat="1" ht="15.75" customHeight="1" x14ac:dyDescent="0.25">
      <c r="P162" s="6"/>
      <c r="Q162" s="338"/>
    </row>
    <row r="163" spans="1:17" s="5" customFormat="1" ht="15.75" customHeight="1" x14ac:dyDescent="0.25">
      <c r="P163" s="6"/>
      <c r="Q163" s="338"/>
    </row>
    <row r="164" spans="1:17" s="5" customFormat="1" ht="15.75" customHeight="1" x14ac:dyDescent="0.25">
      <c r="P164" s="6"/>
      <c r="Q164" s="338"/>
    </row>
    <row r="165" spans="1:17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6"/>
      <c r="Q165" s="338"/>
    </row>
    <row r="166" spans="1:17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6"/>
      <c r="Q166" s="338"/>
    </row>
  </sheetData>
  <mergeCells count="13">
    <mergeCell ref="Q4:Q5"/>
    <mergeCell ref="A4:A5"/>
    <mergeCell ref="B4:D5"/>
    <mergeCell ref="E4:E5"/>
    <mergeCell ref="F4:F5"/>
    <mergeCell ref="G4:I4"/>
    <mergeCell ref="J4:L4"/>
    <mergeCell ref="M4:O5"/>
    <mergeCell ref="G6:I6"/>
    <mergeCell ref="J6:L6"/>
    <mergeCell ref="B7:D7"/>
    <mergeCell ref="M7:O7"/>
    <mergeCell ref="P4:P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N16"/>
  <sheetViews>
    <sheetView topLeftCell="B1" workbookViewId="0">
      <selection activeCell="K14" sqref="K14"/>
    </sheetView>
  </sheetViews>
  <sheetFormatPr defaultRowHeight="15" x14ac:dyDescent="0.25"/>
  <cols>
    <col min="1" max="1" width="9.140625" hidden="1" customWidth="1"/>
    <col min="2" max="2" width="6.28515625" style="18" customWidth="1"/>
    <col min="3" max="3" width="16.42578125" style="18" customWidth="1"/>
    <col min="4" max="4" width="11.28515625" style="18" customWidth="1"/>
    <col min="5" max="5" width="13" style="18" customWidth="1"/>
    <col min="6" max="6" width="11.7109375" style="18" customWidth="1"/>
    <col min="7" max="7" width="13.140625" style="18" customWidth="1"/>
    <col min="8" max="8" width="13.7109375" style="18" customWidth="1"/>
    <col min="9" max="9" width="9.140625" style="20"/>
    <col min="10" max="10" width="8.85546875" style="317"/>
    <col min="11" max="12" width="9.140625" style="18"/>
  </cols>
  <sheetData>
    <row r="2" spans="2:14" s="151" customFormat="1" ht="26.25" x14ac:dyDescent="0.4">
      <c r="B2" s="60"/>
      <c r="C2" s="54" t="s">
        <v>95</v>
      </c>
      <c r="D2" s="54"/>
      <c r="E2" s="147"/>
      <c r="F2" s="54"/>
      <c r="G2" s="54"/>
      <c r="H2" s="54"/>
      <c r="I2" s="148"/>
      <c r="J2" s="339"/>
      <c r="K2" s="54"/>
      <c r="L2" s="54"/>
      <c r="M2" s="149"/>
      <c r="N2" s="150"/>
    </row>
    <row r="3" spans="2:14" s="144" customFormat="1" ht="15.75" customHeight="1" x14ac:dyDescent="0.25">
      <c r="B3" s="65"/>
      <c r="C3" s="65"/>
      <c r="D3" s="65"/>
      <c r="E3" s="65"/>
      <c r="F3" s="65"/>
      <c r="G3" s="65"/>
      <c r="H3" s="65"/>
      <c r="I3" s="66"/>
      <c r="J3" s="340"/>
      <c r="K3" s="65"/>
      <c r="L3" s="65"/>
      <c r="N3" s="143"/>
    </row>
    <row r="4" spans="2:14" s="144" customFormat="1" ht="30" customHeight="1" x14ac:dyDescent="0.25">
      <c r="B4" s="65"/>
      <c r="C4" s="71" t="s">
        <v>10</v>
      </c>
      <c r="D4" s="71" t="s">
        <v>105</v>
      </c>
      <c r="E4" s="71" t="s">
        <v>104</v>
      </c>
      <c r="F4" s="71" t="s">
        <v>96</v>
      </c>
      <c r="G4" s="71" t="s">
        <v>98</v>
      </c>
      <c r="H4" s="71" t="s">
        <v>97</v>
      </c>
      <c r="I4" s="62" t="s">
        <v>43</v>
      </c>
      <c r="J4" s="341"/>
      <c r="K4" s="65"/>
      <c r="L4" s="65"/>
      <c r="N4" s="143"/>
    </row>
    <row r="5" spans="2:14" s="144" customFormat="1" ht="15.75" customHeight="1" x14ac:dyDescent="0.25">
      <c r="B5" s="65"/>
      <c r="C5" s="288" t="s">
        <v>75</v>
      </c>
      <c r="D5" s="220" t="s">
        <v>59</v>
      </c>
      <c r="E5" s="291" t="s">
        <v>59</v>
      </c>
      <c r="F5" s="291" t="s">
        <v>59</v>
      </c>
      <c r="G5" s="291" t="s">
        <v>59</v>
      </c>
      <c r="H5" s="291" t="s">
        <v>59</v>
      </c>
      <c r="I5" s="284"/>
      <c r="J5" s="286" t="s">
        <v>36</v>
      </c>
      <c r="K5" s="65"/>
      <c r="L5" s="65"/>
      <c r="N5" s="143"/>
    </row>
    <row r="6" spans="2:14" s="144" customFormat="1" ht="15.75" customHeight="1" x14ac:dyDescent="0.25">
      <c r="B6" s="65"/>
      <c r="C6" s="289"/>
      <c r="D6" s="290"/>
      <c r="E6" s="292"/>
      <c r="F6" s="292"/>
      <c r="G6" s="292"/>
      <c r="H6" s="292"/>
      <c r="I6" s="285"/>
      <c r="J6" s="287"/>
      <c r="K6" s="65"/>
      <c r="L6" s="65"/>
      <c r="N6" s="143"/>
    </row>
    <row r="7" spans="2:14" s="144" customFormat="1" ht="15.75" customHeight="1" x14ac:dyDescent="0.25">
      <c r="B7" s="65"/>
      <c r="C7" s="88" t="s">
        <v>60</v>
      </c>
      <c r="D7" s="102"/>
      <c r="E7" s="145"/>
      <c r="F7" s="102"/>
      <c r="G7" s="102"/>
      <c r="H7" s="102"/>
      <c r="I7" s="90"/>
      <c r="J7" s="323"/>
      <c r="K7" s="65"/>
      <c r="L7" s="65"/>
      <c r="N7" s="143"/>
    </row>
    <row r="8" spans="2:14" s="144" customFormat="1" ht="15.75" customHeight="1" x14ac:dyDescent="0.25">
      <c r="B8" s="65"/>
      <c r="C8" s="96">
        <v>36</v>
      </c>
      <c r="D8" s="146">
        <v>30</v>
      </c>
      <c r="E8" s="146">
        <v>30</v>
      </c>
      <c r="F8" s="146">
        <v>30</v>
      </c>
      <c r="G8" s="146">
        <v>30</v>
      </c>
      <c r="H8" s="146">
        <v>30</v>
      </c>
      <c r="I8" s="130">
        <f>H8+G8+F8+E8+D8</f>
        <v>150</v>
      </c>
      <c r="J8" s="342">
        <v>1</v>
      </c>
      <c r="K8" s="65" t="s">
        <v>149</v>
      </c>
      <c r="L8" s="65"/>
      <c r="N8" s="143"/>
    </row>
    <row r="9" spans="2:14" s="144" customFormat="1" ht="15.75" customHeight="1" x14ac:dyDescent="0.25">
      <c r="B9" s="65"/>
      <c r="C9" s="88" t="s">
        <v>39</v>
      </c>
      <c r="D9" s="102"/>
      <c r="E9" s="145"/>
      <c r="F9" s="102"/>
      <c r="G9" s="102"/>
      <c r="H9" s="102"/>
      <c r="I9" s="102"/>
      <c r="J9" s="323"/>
      <c r="K9" s="65"/>
      <c r="L9" s="65"/>
      <c r="N9" s="143"/>
    </row>
    <row r="10" spans="2:14" s="144" customFormat="1" ht="15.75" customHeight="1" x14ac:dyDescent="0.25">
      <c r="B10" s="65"/>
      <c r="C10" s="96">
        <v>31</v>
      </c>
      <c r="D10" s="146">
        <v>30</v>
      </c>
      <c r="E10" s="146">
        <v>30</v>
      </c>
      <c r="F10" s="146">
        <v>30</v>
      </c>
      <c r="G10" s="146">
        <v>30</v>
      </c>
      <c r="H10" s="146">
        <v>29</v>
      </c>
      <c r="I10" s="130">
        <f t="shared" ref="I10:I14" si="0">H10+G10+F10+E10+D10</f>
        <v>149</v>
      </c>
      <c r="J10" s="342">
        <v>1</v>
      </c>
      <c r="K10" s="65" t="s">
        <v>150</v>
      </c>
      <c r="L10" s="65"/>
      <c r="N10" s="143"/>
    </row>
    <row r="11" spans="2:14" s="144" customFormat="1" ht="15.75" customHeight="1" x14ac:dyDescent="0.25">
      <c r="B11" s="65"/>
      <c r="C11" s="96">
        <v>32</v>
      </c>
      <c r="D11" s="146">
        <v>29</v>
      </c>
      <c r="E11" s="146">
        <v>29</v>
      </c>
      <c r="F11" s="146">
        <v>29</v>
      </c>
      <c r="G11" s="146">
        <v>29</v>
      </c>
      <c r="H11" s="146">
        <v>30</v>
      </c>
      <c r="I11" s="130">
        <f t="shared" si="0"/>
        <v>146</v>
      </c>
      <c r="J11" s="342">
        <v>2</v>
      </c>
      <c r="K11" s="65" t="s">
        <v>139</v>
      </c>
      <c r="L11" s="65"/>
      <c r="N11" s="143"/>
    </row>
    <row r="12" spans="2:14" s="144" customFormat="1" ht="15.75" customHeight="1" x14ac:dyDescent="0.25">
      <c r="B12" s="65"/>
      <c r="C12" s="96">
        <v>33</v>
      </c>
      <c r="D12" s="146">
        <v>26</v>
      </c>
      <c r="E12" s="146">
        <v>25</v>
      </c>
      <c r="F12" s="146">
        <v>26</v>
      </c>
      <c r="G12" s="146">
        <v>26</v>
      </c>
      <c r="H12" s="146">
        <v>27</v>
      </c>
      <c r="I12" s="130">
        <f t="shared" si="0"/>
        <v>130</v>
      </c>
      <c r="J12" s="342"/>
      <c r="K12" s="65"/>
      <c r="L12" s="65"/>
      <c r="N12" s="143"/>
    </row>
    <row r="13" spans="2:14" s="144" customFormat="1" ht="15.75" customHeight="1" x14ac:dyDescent="0.25">
      <c r="B13" s="65"/>
      <c r="C13" s="96">
        <v>34</v>
      </c>
      <c r="D13" s="146">
        <v>27</v>
      </c>
      <c r="E13" s="146">
        <v>27</v>
      </c>
      <c r="F13" s="146">
        <v>27</v>
      </c>
      <c r="G13" s="146">
        <v>28</v>
      </c>
      <c r="H13" s="146">
        <v>27</v>
      </c>
      <c r="I13" s="130">
        <f t="shared" si="0"/>
        <v>136</v>
      </c>
      <c r="J13" s="342"/>
      <c r="K13" s="65"/>
      <c r="L13" s="65"/>
      <c r="N13" s="143"/>
    </row>
    <row r="14" spans="2:14" s="144" customFormat="1" ht="15.75" customHeight="1" x14ac:dyDescent="0.25">
      <c r="B14" s="65"/>
      <c r="C14" s="96">
        <v>35</v>
      </c>
      <c r="D14" s="146">
        <v>28</v>
      </c>
      <c r="E14" s="146">
        <v>28</v>
      </c>
      <c r="F14" s="146">
        <v>28</v>
      </c>
      <c r="G14" s="146">
        <v>27</v>
      </c>
      <c r="H14" s="146">
        <v>28</v>
      </c>
      <c r="I14" s="130">
        <f t="shared" si="0"/>
        <v>139</v>
      </c>
      <c r="J14" s="342">
        <v>3</v>
      </c>
      <c r="K14" s="65" t="s">
        <v>151</v>
      </c>
      <c r="L14" s="65"/>
      <c r="N14" s="143"/>
    </row>
    <row r="15" spans="2:14" s="144" customFormat="1" ht="15.75" customHeight="1" x14ac:dyDescent="0.25">
      <c r="B15" s="65"/>
      <c r="C15" s="65"/>
      <c r="D15" s="65"/>
      <c r="E15" s="65"/>
      <c r="F15" s="65"/>
      <c r="G15" s="65"/>
      <c r="H15" s="65"/>
      <c r="I15" s="66"/>
      <c r="J15" s="340"/>
      <c r="K15" s="65"/>
      <c r="L15" s="65"/>
      <c r="N15" s="143"/>
    </row>
    <row r="16" spans="2:14" s="47" customFormat="1" ht="15.75" x14ac:dyDescent="0.25">
      <c r="B16" s="25"/>
      <c r="C16" s="25"/>
      <c r="D16" s="25"/>
      <c r="E16" s="25"/>
      <c r="F16" s="25"/>
      <c r="G16" s="25"/>
      <c r="H16" s="25"/>
      <c r="I16" s="64"/>
      <c r="J16" s="309"/>
      <c r="K16" s="25"/>
      <c r="L16" s="25"/>
    </row>
  </sheetData>
  <mergeCells count="8">
    <mergeCell ref="I5:I6"/>
    <mergeCell ref="J5:J6"/>
    <mergeCell ref="C5:C6"/>
    <mergeCell ref="D5:D6"/>
    <mergeCell ref="E5:E6"/>
    <mergeCell ref="H5:H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11"/>
  <sheetViews>
    <sheetView workbookViewId="0">
      <selection activeCell="I8" sqref="I8"/>
    </sheetView>
  </sheetViews>
  <sheetFormatPr defaultRowHeight="15" x14ac:dyDescent="0.25"/>
  <cols>
    <col min="1" max="2" width="9.140625" style="18"/>
    <col min="3" max="3" width="13" style="18" customWidth="1"/>
    <col min="4" max="4" width="12" style="18" customWidth="1"/>
    <col min="5" max="6" width="9.140625" style="18"/>
    <col min="7" max="7" width="14.7109375" style="18" customWidth="1"/>
    <col min="8" max="11" width="9.140625" style="18"/>
  </cols>
  <sheetData>
    <row r="1" spans="1:11" s="47" customFormat="1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51" customFormat="1" ht="38.25" customHeight="1" x14ac:dyDescent="0.4">
      <c r="A2" s="60"/>
      <c r="B2" s="175" t="s">
        <v>101</v>
      </c>
      <c r="C2" s="60"/>
      <c r="D2" s="60"/>
      <c r="E2" s="60"/>
      <c r="F2" s="60"/>
      <c r="G2" s="60"/>
      <c r="H2" s="134"/>
      <c r="I2" s="60"/>
      <c r="J2" s="60"/>
      <c r="K2" s="60"/>
    </row>
    <row r="3" spans="1:11" s="47" customFormat="1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76" customFormat="1" ht="33.75" customHeight="1" x14ac:dyDescent="0.25">
      <c r="A4" s="79"/>
      <c r="B4" s="33" t="s">
        <v>71</v>
      </c>
      <c r="C4" s="33" t="s">
        <v>105</v>
      </c>
      <c r="D4" s="33" t="s">
        <v>104</v>
      </c>
      <c r="E4" s="33" t="s">
        <v>109</v>
      </c>
      <c r="F4" s="33" t="s">
        <v>98</v>
      </c>
      <c r="G4" s="33" t="s">
        <v>96</v>
      </c>
      <c r="H4" s="117" t="s">
        <v>100</v>
      </c>
      <c r="I4" s="112"/>
      <c r="J4" s="79"/>
      <c r="K4" s="32"/>
    </row>
    <row r="5" spans="1:11" s="176" customFormat="1" ht="15.75" x14ac:dyDescent="0.25">
      <c r="A5" s="79"/>
      <c r="B5" s="258" t="s">
        <v>75</v>
      </c>
      <c r="C5" s="195" t="s">
        <v>59</v>
      </c>
      <c r="D5" s="260" t="s">
        <v>59</v>
      </c>
      <c r="E5" s="260" t="s">
        <v>59</v>
      </c>
      <c r="F5" s="260" t="s">
        <v>59</v>
      </c>
      <c r="G5" s="260" t="s">
        <v>59</v>
      </c>
      <c r="H5" s="254"/>
      <c r="I5" s="256" t="s">
        <v>36</v>
      </c>
      <c r="J5" s="79"/>
      <c r="K5" s="32"/>
    </row>
    <row r="6" spans="1:11" s="176" customFormat="1" ht="15.75" x14ac:dyDescent="0.25">
      <c r="A6" s="79"/>
      <c r="B6" s="248"/>
      <c r="C6" s="259"/>
      <c r="D6" s="241"/>
      <c r="E6" s="241"/>
      <c r="F6" s="241"/>
      <c r="G6" s="241"/>
      <c r="H6" s="255"/>
      <c r="I6" s="257"/>
      <c r="J6" s="79"/>
      <c r="K6" s="32"/>
    </row>
    <row r="7" spans="1:11" s="47" customFormat="1" ht="24.75" customHeight="1" x14ac:dyDescent="0.25">
      <c r="A7" s="65"/>
      <c r="B7" s="88" t="s">
        <v>60</v>
      </c>
      <c r="C7" s="102"/>
      <c r="D7" s="145"/>
      <c r="E7" s="102"/>
      <c r="F7" s="102"/>
      <c r="G7" s="102"/>
      <c r="H7" s="90"/>
      <c r="I7" s="91"/>
      <c r="J7" s="65"/>
      <c r="K7" s="25"/>
    </row>
    <row r="8" spans="1:11" s="47" customFormat="1" ht="15.75" x14ac:dyDescent="0.25">
      <c r="A8" s="65"/>
      <c r="B8" s="96">
        <v>20</v>
      </c>
      <c r="C8" s="146">
        <v>30</v>
      </c>
      <c r="D8" s="146">
        <v>30</v>
      </c>
      <c r="E8" s="146">
        <v>28</v>
      </c>
      <c r="F8" s="146">
        <v>28</v>
      </c>
      <c r="G8" s="146">
        <v>30</v>
      </c>
      <c r="H8" s="130">
        <f>G8+F8+E8+D8+C8</f>
        <v>146</v>
      </c>
      <c r="I8" s="342">
        <v>2</v>
      </c>
      <c r="J8" s="65" t="s">
        <v>110</v>
      </c>
      <c r="K8" s="25"/>
    </row>
    <row r="9" spans="1:11" s="47" customFormat="1" ht="15.75" x14ac:dyDescent="0.25">
      <c r="A9" s="65"/>
      <c r="B9" s="65"/>
      <c r="C9" s="65"/>
      <c r="D9" s="65"/>
      <c r="E9" s="65"/>
      <c r="F9" s="65"/>
      <c r="G9" s="65"/>
      <c r="H9" s="66"/>
      <c r="I9" s="65"/>
      <c r="J9" s="65"/>
      <c r="K9" s="25"/>
    </row>
    <row r="10" spans="1:11" s="47" customFormat="1" ht="15.75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s="47" customFormat="1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28"/>
  <sheetViews>
    <sheetView topLeftCell="A5" zoomScale="84" zoomScaleNormal="84" workbookViewId="0">
      <selection activeCell="T20" sqref="T20"/>
    </sheetView>
  </sheetViews>
  <sheetFormatPr defaultRowHeight="15" x14ac:dyDescent="0.25"/>
  <cols>
    <col min="1" max="1" width="11.42578125" style="18" customWidth="1"/>
    <col min="2" max="2" width="11.7109375" style="18" customWidth="1"/>
    <col min="3" max="13" width="9.140625" style="18"/>
    <col min="14" max="14" width="10" style="18" customWidth="1"/>
    <col min="15" max="16" width="10.7109375" style="18" customWidth="1"/>
    <col min="17" max="17" width="11.7109375" style="18" customWidth="1"/>
    <col min="18" max="18" width="8.85546875" style="24"/>
    <col min="19" max="19" width="9.140625" style="329"/>
    <col min="20" max="21" width="9.140625" style="18"/>
  </cols>
  <sheetData>
    <row r="1" spans="1:21" s="151" customFormat="1" ht="26.25" customHeight="1" x14ac:dyDescent="0.4">
      <c r="A1" s="167" t="s">
        <v>106</v>
      </c>
      <c r="B1" s="60"/>
      <c r="C1" s="54"/>
      <c r="D1" s="54"/>
      <c r="E1" s="54"/>
      <c r="F1" s="54"/>
      <c r="G1" s="54"/>
      <c r="H1" s="54"/>
      <c r="I1" s="54"/>
      <c r="J1" s="60"/>
      <c r="K1" s="60"/>
      <c r="L1" s="60"/>
      <c r="M1" s="54"/>
      <c r="N1" s="60"/>
      <c r="O1" s="60"/>
      <c r="P1" s="60"/>
      <c r="Q1" s="168"/>
      <c r="R1" s="169"/>
      <c r="S1" s="343"/>
      <c r="T1" s="60"/>
      <c r="U1" s="60"/>
    </row>
    <row r="2" spans="1:21" s="47" customFormat="1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60"/>
      <c r="S2" s="319"/>
      <c r="T2" s="25"/>
      <c r="U2" s="25"/>
    </row>
    <row r="3" spans="1:21" s="161" customFormat="1" ht="49.5" customHeight="1" x14ac:dyDescent="0.25">
      <c r="A3" s="203"/>
      <c r="B3" s="203" t="s">
        <v>0</v>
      </c>
      <c r="C3" s="241"/>
      <c r="D3" s="241"/>
      <c r="E3" s="195" t="s">
        <v>2</v>
      </c>
      <c r="F3" s="195" t="s">
        <v>1</v>
      </c>
      <c r="G3" s="203" t="s">
        <v>48</v>
      </c>
      <c r="H3" s="293"/>
      <c r="I3" s="293"/>
      <c r="J3" s="207" t="s">
        <v>49</v>
      </c>
      <c r="K3" s="203" t="s">
        <v>50</v>
      </c>
      <c r="L3" s="293"/>
      <c r="M3" s="293"/>
      <c r="N3" s="195" t="s">
        <v>51</v>
      </c>
      <c r="O3" s="301" t="s">
        <v>19</v>
      </c>
      <c r="P3" s="213"/>
      <c r="Q3" s="214"/>
      <c r="R3" s="299" t="s">
        <v>52</v>
      </c>
      <c r="S3" s="231" t="s">
        <v>36</v>
      </c>
      <c r="T3" s="79"/>
      <c r="U3" s="79"/>
    </row>
    <row r="4" spans="1:21" s="161" customFormat="1" ht="49.5" customHeight="1" x14ac:dyDescent="0.25">
      <c r="A4" s="203"/>
      <c r="B4" s="241"/>
      <c r="C4" s="241"/>
      <c r="D4" s="241"/>
      <c r="E4" s="294"/>
      <c r="F4" s="294"/>
      <c r="G4" s="33" t="s">
        <v>15</v>
      </c>
      <c r="H4" s="33" t="s">
        <v>24</v>
      </c>
      <c r="I4" s="33" t="s">
        <v>25</v>
      </c>
      <c r="J4" s="295"/>
      <c r="K4" s="33" t="s">
        <v>9</v>
      </c>
      <c r="L4" s="33" t="s">
        <v>53</v>
      </c>
      <c r="M4" s="33" t="s">
        <v>54</v>
      </c>
      <c r="N4" s="294"/>
      <c r="O4" s="226"/>
      <c r="P4" s="273"/>
      <c r="Q4" s="302"/>
      <c r="R4" s="300"/>
      <c r="S4" s="231"/>
      <c r="T4" s="79"/>
      <c r="U4" s="79"/>
    </row>
    <row r="5" spans="1:21" s="162" customFormat="1" ht="24" customHeight="1" x14ac:dyDescent="0.25">
      <c r="A5" s="33" t="s">
        <v>71</v>
      </c>
      <c r="B5" s="33" t="s">
        <v>105</v>
      </c>
      <c r="C5" s="33" t="s">
        <v>98</v>
      </c>
      <c r="D5" s="33" t="s">
        <v>108</v>
      </c>
      <c r="E5" s="33" t="s">
        <v>108</v>
      </c>
      <c r="F5" s="33" t="s">
        <v>108</v>
      </c>
      <c r="G5" s="296" t="s">
        <v>105</v>
      </c>
      <c r="H5" s="297"/>
      <c r="I5" s="298"/>
      <c r="J5" s="170" t="s">
        <v>108</v>
      </c>
      <c r="K5" s="204" t="s">
        <v>98</v>
      </c>
      <c r="L5" s="218"/>
      <c r="M5" s="219"/>
      <c r="N5" s="33" t="s">
        <v>98</v>
      </c>
      <c r="O5" s="33" t="s">
        <v>105</v>
      </c>
      <c r="P5" s="33" t="s">
        <v>98</v>
      </c>
      <c r="Q5" s="171" t="s">
        <v>108</v>
      </c>
      <c r="R5" s="172"/>
      <c r="S5" s="344"/>
      <c r="T5" s="30"/>
      <c r="U5" s="30"/>
    </row>
    <row r="6" spans="1:21" s="161" customFormat="1" ht="27" customHeight="1" x14ac:dyDescent="0.25">
      <c r="A6" s="83" t="s">
        <v>75</v>
      </c>
      <c r="B6" s="251">
        <v>30</v>
      </c>
      <c r="C6" s="252"/>
      <c r="D6" s="253"/>
      <c r="E6" s="83">
        <v>5</v>
      </c>
      <c r="F6" s="83">
        <v>5</v>
      </c>
      <c r="G6" s="83">
        <v>5</v>
      </c>
      <c r="H6" s="83">
        <v>5</v>
      </c>
      <c r="I6" s="83">
        <v>5</v>
      </c>
      <c r="J6" s="173">
        <v>5</v>
      </c>
      <c r="K6" s="138">
        <v>5</v>
      </c>
      <c r="L6" s="138">
        <v>5</v>
      </c>
      <c r="M6" s="138">
        <v>5</v>
      </c>
      <c r="N6" s="83">
        <v>5</v>
      </c>
      <c r="O6" s="303">
        <v>20</v>
      </c>
      <c r="P6" s="252"/>
      <c r="Q6" s="253"/>
      <c r="R6" s="174">
        <f>B6+E6+F6+L6+G6+H6+I6+J6+K6+M6+N6</f>
        <v>80</v>
      </c>
      <c r="S6" s="345"/>
      <c r="T6" s="79"/>
      <c r="U6" s="79"/>
    </row>
    <row r="7" spans="1:21" s="144" customFormat="1" ht="15.75" customHeight="1" x14ac:dyDescent="0.25">
      <c r="A7" s="88" t="s">
        <v>33</v>
      </c>
      <c r="B7" s="102"/>
      <c r="C7" s="102"/>
      <c r="D7" s="102"/>
      <c r="E7" s="88"/>
      <c r="F7" s="88"/>
      <c r="G7" s="88"/>
      <c r="H7" s="88"/>
      <c r="I7" s="88"/>
      <c r="J7" s="114"/>
      <c r="K7" s="88"/>
      <c r="L7" s="88"/>
      <c r="M7" s="88"/>
      <c r="N7" s="88"/>
      <c r="O7" s="88"/>
      <c r="P7" s="88"/>
      <c r="Q7" s="88"/>
      <c r="R7" s="166"/>
      <c r="S7" s="180"/>
      <c r="T7" s="65"/>
      <c r="U7" s="65"/>
    </row>
    <row r="8" spans="1:21" s="144" customFormat="1" ht="15.75" customHeight="1" x14ac:dyDescent="0.25">
      <c r="A8" s="96">
        <v>14</v>
      </c>
      <c r="B8" s="146">
        <v>29</v>
      </c>
      <c r="C8" s="146">
        <v>27</v>
      </c>
      <c r="D8" s="146">
        <v>29</v>
      </c>
      <c r="E8" s="96">
        <v>4</v>
      </c>
      <c r="F8" s="96">
        <v>3</v>
      </c>
      <c r="G8" s="96">
        <v>5</v>
      </c>
      <c r="H8" s="96">
        <v>4</v>
      </c>
      <c r="I8" s="96">
        <v>4</v>
      </c>
      <c r="J8" s="93">
        <v>4</v>
      </c>
      <c r="K8" s="96">
        <v>4</v>
      </c>
      <c r="L8" s="96">
        <v>3</v>
      </c>
      <c r="M8" s="96">
        <v>4</v>
      </c>
      <c r="N8" s="96">
        <v>4</v>
      </c>
      <c r="O8" s="96"/>
      <c r="P8" s="96"/>
      <c r="Q8" s="164"/>
      <c r="R8" s="165">
        <f>(B8+C8+D8)/3+E8+F8+G8+H8+I8+J8+K8+L8+M8+N8-O8-P8-Q8</f>
        <v>67.333333333333329</v>
      </c>
      <c r="S8" s="179">
        <v>2</v>
      </c>
      <c r="T8" s="65" t="s">
        <v>152</v>
      </c>
      <c r="U8" s="65"/>
    </row>
    <row r="9" spans="1:21" s="144" customFormat="1" ht="15.75" customHeight="1" x14ac:dyDescent="0.25">
      <c r="A9" s="96">
        <v>15</v>
      </c>
      <c r="B9" s="146">
        <v>30</v>
      </c>
      <c r="C9" s="146">
        <v>30</v>
      </c>
      <c r="D9" s="146">
        <v>30</v>
      </c>
      <c r="E9" s="96">
        <v>5</v>
      </c>
      <c r="F9" s="96">
        <v>4</v>
      </c>
      <c r="G9" s="96">
        <v>3</v>
      </c>
      <c r="H9" s="96">
        <v>5</v>
      </c>
      <c r="I9" s="96">
        <v>4</v>
      </c>
      <c r="J9" s="93">
        <v>4</v>
      </c>
      <c r="K9" s="96">
        <v>5</v>
      </c>
      <c r="L9" s="96">
        <v>4</v>
      </c>
      <c r="M9" s="96">
        <v>5</v>
      </c>
      <c r="N9" s="96">
        <v>5</v>
      </c>
      <c r="O9" s="96"/>
      <c r="P9" s="96"/>
      <c r="Q9" s="164"/>
      <c r="R9" s="165">
        <f t="shared" ref="R9:R26" si="0">(B9+C9+D9)/3+E9+F9+G9+H9+I9+J9+K9+L9+M9+N9-O9-P9-Q9</f>
        <v>74</v>
      </c>
      <c r="S9" s="179">
        <v>1</v>
      </c>
      <c r="T9" s="65" t="s">
        <v>125</v>
      </c>
      <c r="U9" s="65"/>
    </row>
    <row r="10" spans="1:21" s="144" customFormat="1" ht="15.75" customHeight="1" x14ac:dyDescent="0.25">
      <c r="A10" s="96">
        <v>16</v>
      </c>
      <c r="B10" s="146">
        <v>27</v>
      </c>
      <c r="C10" s="146">
        <v>29</v>
      </c>
      <c r="D10" s="146">
        <v>27</v>
      </c>
      <c r="E10" s="96">
        <v>4</v>
      </c>
      <c r="F10" s="96">
        <v>3</v>
      </c>
      <c r="G10" s="96">
        <v>4</v>
      </c>
      <c r="H10" s="96">
        <v>3</v>
      </c>
      <c r="I10" s="96">
        <v>2</v>
      </c>
      <c r="J10" s="93">
        <v>4</v>
      </c>
      <c r="K10" s="96">
        <v>4</v>
      </c>
      <c r="L10" s="96">
        <v>4</v>
      </c>
      <c r="M10" s="96">
        <v>4</v>
      </c>
      <c r="N10" s="96">
        <v>5</v>
      </c>
      <c r="O10" s="96"/>
      <c r="P10" s="96"/>
      <c r="Q10" s="164"/>
      <c r="R10" s="165">
        <f t="shared" si="0"/>
        <v>64.666666666666671</v>
      </c>
      <c r="S10" s="179">
        <v>3</v>
      </c>
      <c r="T10" s="65" t="s">
        <v>144</v>
      </c>
      <c r="U10" s="65"/>
    </row>
    <row r="11" spans="1:21" s="144" customFormat="1" ht="15.75" customHeight="1" x14ac:dyDescent="0.25">
      <c r="A11" s="96">
        <v>17</v>
      </c>
      <c r="B11" s="146">
        <v>28</v>
      </c>
      <c r="C11" s="146">
        <v>28</v>
      </c>
      <c r="D11" s="146">
        <v>28</v>
      </c>
      <c r="E11" s="96">
        <v>4</v>
      </c>
      <c r="F11" s="96">
        <v>3</v>
      </c>
      <c r="G11" s="96">
        <v>4</v>
      </c>
      <c r="H11" s="96">
        <v>3</v>
      </c>
      <c r="I11" s="96">
        <v>3</v>
      </c>
      <c r="J11" s="93">
        <v>4</v>
      </c>
      <c r="K11" s="96">
        <v>4</v>
      </c>
      <c r="L11" s="96">
        <v>3</v>
      </c>
      <c r="M11" s="96">
        <v>4</v>
      </c>
      <c r="N11" s="96">
        <v>4</v>
      </c>
      <c r="O11" s="96"/>
      <c r="P11" s="96"/>
      <c r="Q11" s="164"/>
      <c r="R11" s="165">
        <f t="shared" si="0"/>
        <v>64</v>
      </c>
      <c r="S11" s="179"/>
      <c r="T11" s="65"/>
      <c r="U11" s="65"/>
    </row>
    <row r="12" spans="1:21" s="144" customFormat="1" ht="15.75" customHeight="1" x14ac:dyDescent="0.25">
      <c r="A12" s="88" t="s">
        <v>44</v>
      </c>
      <c r="B12" s="102"/>
      <c r="C12" s="102"/>
      <c r="D12" s="102"/>
      <c r="E12" s="88"/>
      <c r="F12" s="88"/>
      <c r="G12" s="88"/>
      <c r="H12" s="88"/>
      <c r="I12" s="88"/>
      <c r="J12" s="114"/>
      <c r="K12" s="88"/>
      <c r="L12" s="88"/>
      <c r="M12" s="88"/>
      <c r="N12" s="88"/>
      <c r="O12" s="88"/>
      <c r="P12" s="88"/>
      <c r="Q12" s="88"/>
      <c r="R12" s="88"/>
      <c r="S12" s="180"/>
      <c r="T12" s="65"/>
      <c r="U12" s="65"/>
    </row>
    <row r="13" spans="1:21" s="144" customFormat="1" ht="15.75" customHeight="1" x14ac:dyDescent="0.25">
      <c r="A13" s="96">
        <v>8</v>
      </c>
      <c r="B13" s="146">
        <v>28</v>
      </c>
      <c r="C13" s="146">
        <v>28</v>
      </c>
      <c r="D13" s="146">
        <v>28</v>
      </c>
      <c r="E13" s="96">
        <v>4</v>
      </c>
      <c r="F13" s="96">
        <v>3</v>
      </c>
      <c r="G13" s="96">
        <v>4</v>
      </c>
      <c r="H13" s="96">
        <v>5</v>
      </c>
      <c r="I13" s="96">
        <v>5</v>
      </c>
      <c r="J13" s="93">
        <v>4</v>
      </c>
      <c r="K13" s="96">
        <v>3</v>
      </c>
      <c r="L13" s="96">
        <v>4</v>
      </c>
      <c r="M13" s="96">
        <v>3</v>
      </c>
      <c r="N13" s="96">
        <v>4</v>
      </c>
      <c r="O13" s="96"/>
      <c r="P13" s="96"/>
      <c r="Q13" s="164"/>
      <c r="R13" s="165">
        <f t="shared" si="0"/>
        <v>67</v>
      </c>
      <c r="S13" s="179"/>
      <c r="T13" s="65"/>
      <c r="U13" s="65"/>
    </row>
    <row r="14" spans="1:21" s="144" customFormat="1" ht="15.75" customHeight="1" x14ac:dyDescent="0.25">
      <c r="A14" s="96">
        <v>9</v>
      </c>
      <c r="B14" s="146">
        <v>25</v>
      </c>
      <c r="C14" s="146">
        <v>25</v>
      </c>
      <c r="D14" s="146">
        <v>25</v>
      </c>
      <c r="E14" s="96">
        <v>3</v>
      </c>
      <c r="F14" s="96">
        <v>3</v>
      </c>
      <c r="G14" s="96">
        <v>4</v>
      </c>
      <c r="H14" s="96">
        <v>3</v>
      </c>
      <c r="I14" s="96">
        <v>3</v>
      </c>
      <c r="J14" s="93">
        <v>3</v>
      </c>
      <c r="K14" s="96">
        <v>4</v>
      </c>
      <c r="L14" s="96">
        <v>2</v>
      </c>
      <c r="M14" s="96">
        <v>3</v>
      </c>
      <c r="N14" s="96">
        <v>3</v>
      </c>
      <c r="O14" s="96"/>
      <c r="P14" s="96"/>
      <c r="Q14" s="164"/>
      <c r="R14" s="165">
        <f t="shared" si="0"/>
        <v>56</v>
      </c>
      <c r="S14" s="179"/>
      <c r="T14" s="65"/>
      <c r="U14" s="65"/>
    </row>
    <row r="15" spans="1:21" s="144" customFormat="1" ht="15.75" customHeight="1" x14ac:dyDescent="0.25">
      <c r="A15" s="96">
        <v>10</v>
      </c>
      <c r="B15" s="146">
        <v>26</v>
      </c>
      <c r="C15" s="146">
        <v>26</v>
      </c>
      <c r="D15" s="146">
        <v>26</v>
      </c>
      <c r="E15" s="96">
        <v>5</v>
      </c>
      <c r="F15" s="96">
        <v>4</v>
      </c>
      <c r="G15" s="96">
        <v>3</v>
      </c>
      <c r="H15" s="96">
        <v>4</v>
      </c>
      <c r="I15" s="96">
        <v>4</v>
      </c>
      <c r="J15" s="93">
        <v>5</v>
      </c>
      <c r="K15" s="96">
        <v>3</v>
      </c>
      <c r="L15" s="96">
        <v>4</v>
      </c>
      <c r="M15" s="96">
        <v>4</v>
      </c>
      <c r="N15" s="96">
        <v>3</v>
      </c>
      <c r="O15" s="96"/>
      <c r="P15" s="96"/>
      <c r="Q15" s="164"/>
      <c r="R15" s="165">
        <f t="shared" si="0"/>
        <v>65</v>
      </c>
      <c r="S15" s="179"/>
      <c r="T15" s="65"/>
      <c r="U15" s="65"/>
    </row>
    <row r="16" spans="1:21" s="144" customFormat="1" ht="15.75" customHeight="1" x14ac:dyDescent="0.25">
      <c r="A16" s="96">
        <v>11</v>
      </c>
      <c r="B16" s="146">
        <v>26</v>
      </c>
      <c r="C16" s="146">
        <v>27</v>
      </c>
      <c r="D16" s="146">
        <v>26</v>
      </c>
      <c r="E16" s="96">
        <v>5</v>
      </c>
      <c r="F16" s="96">
        <v>4</v>
      </c>
      <c r="G16" s="96">
        <v>5</v>
      </c>
      <c r="H16" s="96">
        <v>4</v>
      </c>
      <c r="I16" s="96">
        <v>3</v>
      </c>
      <c r="J16" s="93">
        <v>4</v>
      </c>
      <c r="K16" s="96">
        <v>4</v>
      </c>
      <c r="L16" s="96">
        <v>4</v>
      </c>
      <c r="M16" s="96">
        <v>5</v>
      </c>
      <c r="N16" s="96">
        <v>4</v>
      </c>
      <c r="O16" s="96"/>
      <c r="P16" s="96"/>
      <c r="Q16" s="164"/>
      <c r="R16" s="165">
        <f t="shared" si="0"/>
        <v>68.333333333333329</v>
      </c>
      <c r="S16" s="179">
        <v>3</v>
      </c>
      <c r="T16" s="65" t="s">
        <v>135</v>
      </c>
      <c r="U16" s="65"/>
    </row>
    <row r="17" spans="1:21" s="144" customFormat="1" ht="15.75" customHeight="1" x14ac:dyDescent="0.25">
      <c r="A17" s="96">
        <v>12</v>
      </c>
      <c r="B17" s="146">
        <v>27</v>
      </c>
      <c r="C17" s="146">
        <v>26</v>
      </c>
      <c r="D17" s="146">
        <v>27</v>
      </c>
      <c r="E17" s="96">
        <v>4</v>
      </c>
      <c r="F17" s="96">
        <v>4</v>
      </c>
      <c r="G17" s="96">
        <v>4</v>
      </c>
      <c r="H17" s="96">
        <v>4</v>
      </c>
      <c r="I17" s="96">
        <v>3</v>
      </c>
      <c r="J17" s="93">
        <v>4</v>
      </c>
      <c r="K17" s="96">
        <v>4</v>
      </c>
      <c r="L17" s="96">
        <v>3</v>
      </c>
      <c r="M17" s="96">
        <v>1</v>
      </c>
      <c r="N17" s="96">
        <v>3</v>
      </c>
      <c r="O17" s="96"/>
      <c r="P17" s="96"/>
      <c r="Q17" s="164"/>
      <c r="R17" s="165">
        <f t="shared" si="0"/>
        <v>60.666666666666671</v>
      </c>
      <c r="S17" s="179"/>
      <c r="T17" s="65"/>
      <c r="U17" s="65"/>
    </row>
    <row r="18" spans="1:21" s="144" customFormat="1" ht="15.75" customHeight="1" x14ac:dyDescent="0.25">
      <c r="A18" s="96">
        <v>13</v>
      </c>
      <c r="B18" s="146">
        <v>30</v>
      </c>
      <c r="C18" s="146">
        <v>29</v>
      </c>
      <c r="D18" s="146">
        <v>30</v>
      </c>
      <c r="E18" s="96">
        <v>4</v>
      </c>
      <c r="F18" s="96">
        <v>4</v>
      </c>
      <c r="G18" s="96">
        <v>5</v>
      </c>
      <c r="H18" s="96">
        <v>5</v>
      </c>
      <c r="I18" s="96">
        <v>5</v>
      </c>
      <c r="J18" s="93">
        <v>4</v>
      </c>
      <c r="K18" s="96">
        <v>5</v>
      </c>
      <c r="L18" s="96">
        <v>5</v>
      </c>
      <c r="M18" s="96">
        <v>4</v>
      </c>
      <c r="N18" s="96">
        <v>5</v>
      </c>
      <c r="O18" s="96"/>
      <c r="P18" s="96"/>
      <c r="Q18" s="164"/>
      <c r="R18" s="165">
        <f t="shared" si="0"/>
        <v>75.666666666666671</v>
      </c>
      <c r="S18" s="179">
        <v>1</v>
      </c>
      <c r="T18" s="65" t="s">
        <v>153</v>
      </c>
      <c r="U18" s="65"/>
    </row>
    <row r="19" spans="1:21" s="144" customFormat="1" ht="15.75" customHeight="1" x14ac:dyDescent="0.25">
      <c r="A19" s="96">
        <v>22</v>
      </c>
      <c r="B19" s="146">
        <v>29</v>
      </c>
      <c r="C19" s="146">
        <v>30</v>
      </c>
      <c r="D19" s="146">
        <v>29</v>
      </c>
      <c r="E19" s="96">
        <v>5</v>
      </c>
      <c r="F19" s="96">
        <v>4</v>
      </c>
      <c r="G19" s="96">
        <v>4</v>
      </c>
      <c r="H19" s="96">
        <v>4</v>
      </c>
      <c r="I19" s="96">
        <v>4</v>
      </c>
      <c r="J19" s="93">
        <v>4</v>
      </c>
      <c r="K19" s="96">
        <v>5</v>
      </c>
      <c r="L19" s="96">
        <v>5</v>
      </c>
      <c r="M19" s="96">
        <v>4</v>
      </c>
      <c r="N19" s="96">
        <v>5</v>
      </c>
      <c r="O19" s="96"/>
      <c r="P19" s="96"/>
      <c r="Q19" s="164"/>
      <c r="R19" s="165">
        <f t="shared" si="0"/>
        <v>73.333333333333329</v>
      </c>
      <c r="S19" s="179">
        <v>2</v>
      </c>
      <c r="T19" s="65" t="s">
        <v>154</v>
      </c>
      <c r="U19" s="65"/>
    </row>
    <row r="20" spans="1:21" s="144" customFormat="1" ht="15.75" customHeight="1" x14ac:dyDescent="0.25">
      <c r="A20" s="88" t="s">
        <v>55</v>
      </c>
      <c r="B20" s="102"/>
      <c r="C20" s="102"/>
      <c r="D20" s="102"/>
      <c r="E20" s="88"/>
      <c r="F20" s="88"/>
      <c r="G20" s="88"/>
      <c r="H20" s="88"/>
      <c r="I20" s="88"/>
      <c r="J20" s="114"/>
      <c r="K20" s="124"/>
      <c r="L20" s="124"/>
      <c r="M20" s="124"/>
      <c r="N20" s="163"/>
      <c r="O20" s="163"/>
      <c r="P20" s="163"/>
      <c r="Q20" s="88"/>
      <c r="R20" s="88"/>
      <c r="S20" s="180"/>
      <c r="T20" s="65"/>
      <c r="U20" s="65"/>
    </row>
    <row r="21" spans="1:21" s="144" customFormat="1" ht="15.75" customHeight="1" x14ac:dyDescent="0.25">
      <c r="A21" s="96">
        <v>2</v>
      </c>
      <c r="B21" s="146">
        <v>26</v>
      </c>
      <c r="C21" s="146">
        <v>26</v>
      </c>
      <c r="D21" s="146">
        <v>26</v>
      </c>
      <c r="E21" s="96">
        <v>4</v>
      </c>
      <c r="F21" s="96">
        <v>4</v>
      </c>
      <c r="G21" s="96">
        <v>3</v>
      </c>
      <c r="H21" s="96">
        <v>3</v>
      </c>
      <c r="I21" s="96">
        <v>3</v>
      </c>
      <c r="J21" s="93">
        <v>3</v>
      </c>
      <c r="K21" s="96">
        <v>4</v>
      </c>
      <c r="L21" s="96">
        <v>2</v>
      </c>
      <c r="M21" s="96">
        <v>3</v>
      </c>
      <c r="N21" s="96">
        <v>4</v>
      </c>
      <c r="O21" s="96"/>
      <c r="P21" s="96"/>
      <c r="Q21" s="164"/>
      <c r="R21" s="165">
        <f t="shared" si="0"/>
        <v>59</v>
      </c>
      <c r="S21" s="179"/>
      <c r="T21" s="65"/>
      <c r="U21" s="65"/>
    </row>
    <row r="22" spans="1:21" s="144" customFormat="1" ht="15.75" customHeight="1" x14ac:dyDescent="0.25">
      <c r="A22" s="96">
        <v>3</v>
      </c>
      <c r="B22" s="146">
        <v>25</v>
      </c>
      <c r="C22" s="146">
        <v>25</v>
      </c>
      <c r="D22" s="146">
        <v>25</v>
      </c>
      <c r="E22" s="96">
        <v>3</v>
      </c>
      <c r="F22" s="96">
        <v>3</v>
      </c>
      <c r="G22" s="96">
        <v>3</v>
      </c>
      <c r="H22" s="96">
        <v>3</v>
      </c>
      <c r="I22" s="96">
        <v>2</v>
      </c>
      <c r="J22" s="93">
        <v>3</v>
      </c>
      <c r="K22" s="96">
        <v>2</v>
      </c>
      <c r="L22" s="96">
        <v>1</v>
      </c>
      <c r="M22" s="96">
        <v>1</v>
      </c>
      <c r="N22" s="96">
        <v>3</v>
      </c>
      <c r="O22" s="96"/>
      <c r="P22" s="96"/>
      <c r="Q22" s="164"/>
      <c r="R22" s="165">
        <f t="shared" si="0"/>
        <v>49</v>
      </c>
      <c r="S22" s="179"/>
      <c r="T22" s="65"/>
      <c r="U22" s="65"/>
    </row>
    <row r="23" spans="1:21" s="144" customFormat="1" ht="15.75" customHeight="1" x14ac:dyDescent="0.25">
      <c r="A23" s="96">
        <v>4</v>
      </c>
      <c r="B23" s="146">
        <v>28</v>
      </c>
      <c r="C23" s="146">
        <v>28</v>
      </c>
      <c r="D23" s="146">
        <v>28</v>
      </c>
      <c r="E23" s="96">
        <v>4</v>
      </c>
      <c r="F23" s="96">
        <v>4</v>
      </c>
      <c r="G23" s="96">
        <v>4</v>
      </c>
      <c r="H23" s="96">
        <v>4</v>
      </c>
      <c r="I23" s="96">
        <v>4</v>
      </c>
      <c r="J23" s="93">
        <v>4</v>
      </c>
      <c r="K23" s="96">
        <v>4</v>
      </c>
      <c r="L23" s="96">
        <v>4</v>
      </c>
      <c r="M23" s="96">
        <v>2</v>
      </c>
      <c r="N23" s="96">
        <v>5</v>
      </c>
      <c r="O23" s="96"/>
      <c r="P23" s="96"/>
      <c r="Q23" s="164"/>
      <c r="R23" s="165">
        <f t="shared" si="0"/>
        <v>67</v>
      </c>
      <c r="S23" s="179">
        <v>3</v>
      </c>
      <c r="T23" s="65" t="s">
        <v>155</v>
      </c>
      <c r="U23" s="65"/>
    </row>
    <row r="24" spans="1:21" s="144" customFormat="1" ht="15.75" customHeight="1" x14ac:dyDescent="0.25">
      <c r="A24" s="96">
        <v>5</v>
      </c>
      <c r="B24" s="146">
        <v>27</v>
      </c>
      <c r="C24" s="146">
        <v>26</v>
      </c>
      <c r="D24" s="146">
        <v>27</v>
      </c>
      <c r="E24" s="96">
        <v>4</v>
      </c>
      <c r="F24" s="96">
        <v>3</v>
      </c>
      <c r="G24" s="96">
        <v>4</v>
      </c>
      <c r="H24" s="96">
        <v>4</v>
      </c>
      <c r="I24" s="96">
        <v>3</v>
      </c>
      <c r="J24" s="93">
        <v>4</v>
      </c>
      <c r="K24" s="96">
        <v>4</v>
      </c>
      <c r="L24" s="96">
        <v>3</v>
      </c>
      <c r="M24" s="96">
        <v>2</v>
      </c>
      <c r="N24" s="96">
        <v>4</v>
      </c>
      <c r="O24" s="96"/>
      <c r="P24" s="96"/>
      <c r="Q24" s="164"/>
      <c r="R24" s="165">
        <f t="shared" si="0"/>
        <v>61.666666666666671</v>
      </c>
      <c r="S24" s="179"/>
      <c r="T24" s="65"/>
      <c r="U24" s="65"/>
    </row>
    <row r="25" spans="1:21" s="144" customFormat="1" ht="15.75" customHeight="1" x14ac:dyDescent="0.25">
      <c r="A25" s="96">
        <v>6</v>
      </c>
      <c r="B25" s="146">
        <v>29</v>
      </c>
      <c r="C25" s="146">
        <v>29</v>
      </c>
      <c r="D25" s="146">
        <v>29</v>
      </c>
      <c r="E25" s="96">
        <v>4</v>
      </c>
      <c r="F25" s="96">
        <v>5</v>
      </c>
      <c r="G25" s="96">
        <v>5</v>
      </c>
      <c r="H25" s="96">
        <v>4</v>
      </c>
      <c r="I25" s="96">
        <v>5</v>
      </c>
      <c r="J25" s="93">
        <v>4</v>
      </c>
      <c r="K25" s="96">
        <v>4</v>
      </c>
      <c r="L25" s="96">
        <v>4</v>
      </c>
      <c r="M25" s="96">
        <v>3</v>
      </c>
      <c r="N25" s="96">
        <v>5</v>
      </c>
      <c r="O25" s="96"/>
      <c r="P25" s="96"/>
      <c r="Q25" s="164"/>
      <c r="R25" s="165">
        <f t="shared" si="0"/>
        <v>72</v>
      </c>
      <c r="S25" s="179">
        <v>2</v>
      </c>
      <c r="T25" s="65" t="s">
        <v>114</v>
      </c>
      <c r="U25" s="65"/>
    </row>
    <row r="26" spans="1:21" s="144" customFormat="1" ht="15.75" customHeight="1" x14ac:dyDescent="0.25">
      <c r="A26" s="96">
        <v>7</v>
      </c>
      <c r="B26" s="146">
        <v>30</v>
      </c>
      <c r="C26" s="146">
        <v>30</v>
      </c>
      <c r="D26" s="146">
        <v>30</v>
      </c>
      <c r="E26" s="96">
        <v>5</v>
      </c>
      <c r="F26" s="96">
        <v>5</v>
      </c>
      <c r="G26" s="96">
        <v>5</v>
      </c>
      <c r="H26" s="96">
        <v>5</v>
      </c>
      <c r="I26" s="96">
        <v>5</v>
      </c>
      <c r="J26" s="93">
        <v>5</v>
      </c>
      <c r="K26" s="96">
        <v>5</v>
      </c>
      <c r="L26" s="96">
        <v>5</v>
      </c>
      <c r="M26" s="96">
        <v>5</v>
      </c>
      <c r="N26" s="96">
        <v>5</v>
      </c>
      <c r="O26" s="96"/>
      <c r="P26" s="96"/>
      <c r="Q26" s="164"/>
      <c r="R26" s="165">
        <f t="shared" si="0"/>
        <v>80</v>
      </c>
      <c r="S26" s="179">
        <v>1</v>
      </c>
      <c r="T26" s="65" t="s">
        <v>137</v>
      </c>
      <c r="U26" s="65"/>
    </row>
    <row r="27" spans="1:21" s="47" customFormat="1" ht="15.75" x14ac:dyDescent="0.25">
      <c r="A27" s="25"/>
      <c r="B27" s="25"/>
      <c r="C27" s="159"/>
      <c r="D27" s="65"/>
      <c r="E27" s="65"/>
      <c r="F27" s="65"/>
      <c r="G27" s="65"/>
      <c r="H27" s="65"/>
      <c r="I27" s="65"/>
      <c r="J27" s="65"/>
      <c r="K27" s="25"/>
      <c r="L27" s="25"/>
      <c r="M27" s="25"/>
      <c r="N27" s="25"/>
      <c r="O27" s="25"/>
      <c r="P27" s="25"/>
      <c r="Q27" s="25"/>
      <c r="R27" s="160"/>
      <c r="S27" s="319"/>
      <c r="T27" s="25"/>
      <c r="U27" s="25"/>
    </row>
    <row r="28" spans="1:21" s="47" customFormat="1" ht="15.7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160"/>
      <c r="S28" s="319"/>
      <c r="T28" s="25"/>
      <c r="U28" s="25"/>
    </row>
  </sheetData>
  <mergeCells count="15">
    <mergeCell ref="G5:I5"/>
    <mergeCell ref="K5:M5"/>
    <mergeCell ref="B6:D6"/>
    <mergeCell ref="S3:S4"/>
    <mergeCell ref="N3:N4"/>
    <mergeCell ref="R3:R4"/>
    <mergeCell ref="O3:Q4"/>
    <mergeCell ref="O6:Q6"/>
    <mergeCell ref="A3:A4"/>
    <mergeCell ref="B3:D4"/>
    <mergeCell ref="G3:I3"/>
    <mergeCell ref="K3:M3"/>
    <mergeCell ref="E3:E4"/>
    <mergeCell ref="F3:F4"/>
    <mergeCell ref="J3:J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СЖМ</vt:lpstr>
      <vt:lpstr>укріплення нігтів Natural</vt:lpstr>
      <vt:lpstr>КомбіМан</vt:lpstr>
      <vt:lpstr>СЧМ</vt:lpstr>
      <vt:lpstr>АппМан</vt:lpstr>
      <vt:lpstr>СПГЛ</vt:lpstr>
      <vt:lpstr>МоднСалМод</vt:lpstr>
      <vt:lpstr>стемпінг</vt:lpstr>
      <vt:lpstr>Soak-off</vt:lpstr>
      <vt:lpstr>Креат чол</vt:lpstr>
      <vt:lpstr>ОМС</vt:lpstr>
      <vt:lpstr>СМФ</vt:lpstr>
      <vt:lpstr>подіум дизайн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2025-03-13T15:52:04Z</cp:lastPrinted>
  <dcterms:created xsi:type="dcterms:W3CDTF">2022-10-13T16:53:25Z</dcterms:created>
  <dcterms:modified xsi:type="dcterms:W3CDTF">2025-03-14T17:01:53Z</dcterms:modified>
</cp:coreProperties>
</file>